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595" windowHeight="8085"/>
  </bookViews>
  <sheets>
    <sheet name="Tabelle Liquiplanung" sheetId="6" r:id="rId1"/>
  </sheets>
  <calcPr calcId="145621" iterate="1"/>
</workbook>
</file>

<file path=xl/calcChain.xml><?xml version="1.0" encoding="utf-8"?>
<calcChain xmlns="http://schemas.openxmlformats.org/spreadsheetml/2006/main">
  <c r="G44" i="6" l="1"/>
  <c r="G43" i="6"/>
  <c r="G46" i="6" l="1"/>
  <c r="G45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 l="1"/>
  <c r="G22" i="6"/>
  <c r="G21" i="6"/>
  <c r="G20" i="6"/>
  <c r="G19" i="6" l="1"/>
  <c r="G16" i="6"/>
  <c r="G6" i="6" l="1"/>
  <c r="G5" i="6"/>
  <c r="G15" i="6"/>
  <c r="G18" i="6"/>
  <c r="G17" i="6"/>
  <c r="F46" i="6" l="1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F6" i="6"/>
  <c r="F5" i="6"/>
  <c r="H5" i="6" l="1"/>
  <c r="J5" i="6" s="1"/>
  <c r="I5" i="6" l="1"/>
  <c r="D5" i="6" s="1"/>
  <c r="M5" i="6"/>
  <c r="H6" i="6" l="1"/>
  <c r="I6" i="6" s="1"/>
  <c r="D6" i="6" s="1"/>
  <c r="C5" i="6"/>
  <c r="J6" i="6" l="1"/>
  <c r="C6" i="6"/>
  <c r="M6" i="6"/>
  <c r="H7" i="6" l="1"/>
  <c r="I7" i="6" l="1"/>
  <c r="D7" i="6" s="1"/>
  <c r="J7" i="6"/>
  <c r="M7" i="6"/>
  <c r="H8" i="6" l="1"/>
  <c r="C7" i="6"/>
  <c r="M8" i="6" l="1"/>
  <c r="I8" i="6"/>
  <c r="J8" i="6"/>
  <c r="H9" i="6" l="1"/>
  <c r="C8" i="6"/>
  <c r="D8" i="6"/>
  <c r="M9" i="6" l="1"/>
  <c r="J9" i="6"/>
  <c r="I9" i="6"/>
  <c r="H10" i="6" l="1"/>
  <c r="D9" i="6"/>
  <c r="C9" i="6"/>
  <c r="M10" i="6" l="1"/>
  <c r="J10" i="6"/>
  <c r="I10" i="6"/>
  <c r="D10" i="6" l="1"/>
  <c r="C10" i="6"/>
  <c r="H11" i="6"/>
  <c r="J11" i="6" s="1"/>
  <c r="I11" i="6" l="1"/>
  <c r="M11" i="6"/>
  <c r="C11" i="6" l="1"/>
  <c r="D11" i="6"/>
  <c r="H12" i="6"/>
  <c r="J12" i="6" l="1"/>
  <c r="I12" i="6"/>
  <c r="M12" i="6"/>
  <c r="C12" i="6" l="1"/>
  <c r="D12" i="6"/>
  <c r="H13" i="6"/>
  <c r="I13" i="6" s="1"/>
  <c r="J13" i="6" l="1"/>
  <c r="M13" i="6"/>
  <c r="C13" i="6"/>
  <c r="D13" i="6"/>
  <c r="H14" i="6" l="1"/>
  <c r="M14" i="6" s="1"/>
  <c r="J14" i="6" l="1"/>
  <c r="I14" i="6"/>
  <c r="H15" i="6"/>
  <c r="M15" i="6" s="1"/>
  <c r="J15" i="6" l="1"/>
  <c r="H16" i="6"/>
  <c r="J16" i="6" s="1"/>
  <c r="C14" i="6"/>
  <c r="D14" i="6"/>
  <c r="I15" i="6"/>
  <c r="M16" i="6" l="1"/>
  <c r="H17" i="6" s="1"/>
  <c r="C15" i="6"/>
  <c r="D15" i="6"/>
  <c r="I16" i="6"/>
  <c r="D16" i="6" s="1"/>
  <c r="C16" i="6" l="1"/>
  <c r="I17" i="6"/>
  <c r="D17" i="6" s="1"/>
  <c r="M17" i="6"/>
  <c r="J17" i="6"/>
  <c r="C17" i="6" l="1"/>
  <c r="H18" i="6"/>
  <c r="I18" i="6" l="1"/>
  <c r="J18" i="6"/>
  <c r="M18" i="6"/>
  <c r="C18" i="6" l="1"/>
  <c r="D18" i="6"/>
  <c r="H19" i="6"/>
  <c r="I19" i="6" s="1"/>
  <c r="J19" i="6" l="1"/>
  <c r="C19" i="6"/>
  <c r="D19" i="6"/>
  <c r="M19" i="6"/>
  <c r="H20" i="6" s="1"/>
  <c r="I20" i="6" s="1"/>
  <c r="C20" i="6" l="1"/>
  <c r="D20" i="6"/>
  <c r="M20" i="6"/>
  <c r="J20" i="6"/>
  <c r="H21" i="6" l="1"/>
  <c r="J21" i="6" s="1"/>
  <c r="M21" i="6" l="1"/>
  <c r="H22" i="6" s="1"/>
  <c r="J22" i="6" s="1"/>
  <c r="I21" i="6"/>
  <c r="I22" i="6" l="1"/>
  <c r="D22" i="6" s="1"/>
  <c r="M22" i="6"/>
  <c r="C22" i="6"/>
  <c r="C21" i="6"/>
  <c r="D21" i="6"/>
  <c r="H23" i="6"/>
  <c r="J23" i="6" l="1"/>
  <c r="M23" i="6"/>
  <c r="I23" i="6"/>
  <c r="D23" i="6" s="1"/>
  <c r="C23" i="6" l="1"/>
  <c r="H24" i="6"/>
  <c r="I24" i="6" l="1"/>
  <c r="J24" i="6"/>
  <c r="M24" i="6"/>
  <c r="H25" i="6" s="1"/>
  <c r="D24" i="6" l="1"/>
  <c r="C24" i="6"/>
  <c r="I25" i="6"/>
  <c r="D25" i="6" s="1"/>
  <c r="M25" i="6"/>
  <c r="J25" i="6"/>
  <c r="H26" i="6" l="1"/>
  <c r="C25" i="6"/>
  <c r="E5" i="6" l="1"/>
  <c r="I26" i="6"/>
  <c r="D26" i="6" s="1"/>
  <c r="M26" i="6"/>
  <c r="J26" i="6"/>
  <c r="C26" i="6" l="1"/>
  <c r="H27" i="6"/>
  <c r="I27" i="6" l="1"/>
  <c r="D27" i="6" s="1"/>
  <c r="M27" i="6"/>
  <c r="J27" i="6"/>
  <c r="E6" i="6" l="1"/>
  <c r="H28" i="6"/>
  <c r="C27" i="6"/>
  <c r="I28" i="6" l="1"/>
  <c r="D28" i="6" s="1"/>
  <c r="E7" i="6"/>
  <c r="M28" i="6" l="1"/>
  <c r="J28" i="6"/>
  <c r="H29" i="6" l="1"/>
  <c r="C28" i="6"/>
  <c r="I29" i="6" l="1"/>
  <c r="D29" i="6" s="1"/>
  <c r="E8" i="6"/>
  <c r="J29" i="6"/>
  <c r="M29" i="6"/>
  <c r="H30" i="6" l="1"/>
  <c r="C29" i="6"/>
  <c r="I30" i="6" l="1"/>
  <c r="D30" i="6" s="1"/>
  <c r="J30" i="6"/>
  <c r="M30" i="6"/>
  <c r="C30" i="6" l="1"/>
  <c r="E9" i="6"/>
  <c r="M31" i="6" l="1"/>
  <c r="I31" i="6"/>
  <c r="J31" i="6"/>
  <c r="D31" i="6" l="1"/>
  <c r="E10" i="6"/>
  <c r="C31" i="6"/>
  <c r="I32" i="6"/>
  <c r="J32" i="6"/>
  <c r="M32" i="6"/>
  <c r="D32" i="6" l="1"/>
  <c r="E11" i="6"/>
  <c r="H33" i="6"/>
  <c r="C32" i="6"/>
  <c r="I33" i="6" l="1"/>
  <c r="D33" i="6" s="1"/>
  <c r="J33" i="6"/>
  <c r="M33" i="6"/>
  <c r="E12" i="6" l="1"/>
  <c r="C33" i="6"/>
  <c r="H34" i="6"/>
  <c r="J34" i="6" l="1"/>
  <c r="I34" i="6"/>
  <c r="M34" i="6"/>
  <c r="H35" i="6" s="1"/>
  <c r="C34" i="6" l="1"/>
  <c r="D34" i="6"/>
  <c r="E13" i="6"/>
  <c r="E14" i="6"/>
  <c r="I35" i="6"/>
  <c r="D35" i="6" s="1"/>
  <c r="J35" i="6"/>
  <c r="M35" i="6"/>
  <c r="H36" i="6" l="1"/>
  <c r="C35" i="6"/>
  <c r="I36" i="6" l="1"/>
  <c r="D36" i="6" s="1"/>
  <c r="J36" i="6"/>
  <c r="M36" i="6"/>
  <c r="C36" i="6" l="1"/>
  <c r="E15" i="6"/>
  <c r="H37" i="6"/>
  <c r="I37" i="6" l="1"/>
  <c r="D37" i="6" s="1"/>
  <c r="J37" i="6"/>
  <c r="J38" i="6" s="1"/>
  <c r="J39" i="6" s="1"/>
  <c r="M37" i="6"/>
  <c r="I38" i="6" l="1"/>
  <c r="C38" i="6" s="1"/>
  <c r="C37" i="6"/>
  <c r="E16" i="6"/>
  <c r="M38" i="6"/>
  <c r="D38" i="6" l="1"/>
  <c r="E17" i="6"/>
  <c r="I39" i="6"/>
  <c r="M39" i="6"/>
  <c r="D39" i="6" l="1"/>
  <c r="E18" i="6"/>
  <c r="C39" i="6"/>
  <c r="H40" i="6"/>
  <c r="M40" i="6" l="1"/>
  <c r="I40" i="6"/>
  <c r="D40" i="6" s="1"/>
  <c r="J40" i="6"/>
  <c r="E19" i="6" l="1"/>
  <c r="C40" i="6"/>
  <c r="H41" i="6"/>
  <c r="M41" i="6" l="1"/>
  <c r="H42" i="6" s="1"/>
  <c r="I41" i="6"/>
  <c r="D41" i="6" s="1"/>
  <c r="J41" i="6"/>
  <c r="M42" i="6" l="1"/>
  <c r="H43" i="6" s="1"/>
  <c r="E20" i="6"/>
  <c r="C41" i="6"/>
  <c r="I42" i="6"/>
  <c r="D42" i="6" s="1"/>
  <c r="J42" i="6"/>
  <c r="M43" i="6" l="1"/>
  <c r="H44" i="6" s="1"/>
  <c r="E21" i="6"/>
  <c r="C42" i="6"/>
  <c r="I43" i="6"/>
  <c r="D43" i="6" s="1"/>
  <c r="J43" i="6"/>
  <c r="M44" i="6" l="1"/>
  <c r="E22" i="6"/>
  <c r="J44" i="6"/>
  <c r="J45" i="6" s="1"/>
  <c r="J46" i="6" s="1"/>
  <c r="I44" i="6"/>
  <c r="D44" i="6" s="1"/>
  <c r="C43" i="6"/>
  <c r="M45" i="6"/>
  <c r="E23" i="6" l="1"/>
  <c r="C44" i="6"/>
  <c r="I45" i="6"/>
  <c r="M46" i="6"/>
  <c r="D45" i="6" l="1"/>
  <c r="E24" i="6"/>
  <c r="C45" i="6"/>
  <c r="I46" i="6"/>
  <c r="D46" i="6" l="1"/>
  <c r="E25" i="6"/>
  <c r="C46" i="6"/>
</calcChain>
</file>

<file path=xl/sharedStrings.xml><?xml version="1.0" encoding="utf-8"?>
<sst xmlns="http://schemas.openxmlformats.org/spreadsheetml/2006/main" count="59" uniqueCount="56">
  <si>
    <t>Anfangsbestände:</t>
  </si>
  <si>
    <t>Finanzeinzahlungen</t>
  </si>
  <si>
    <t>Erfolgseinzahlungen</t>
  </si>
  <si>
    <t>Finanzauszahlungen</t>
  </si>
  <si>
    <t>Erfolgsauszahlungen</t>
  </si>
  <si>
    <t>Materialaufwand</t>
  </si>
  <si>
    <t>Datum</t>
  </si>
  <si>
    <t>aktuell €</t>
  </si>
  <si>
    <t>aktuell %</t>
  </si>
  <si>
    <t>∑ 21 Tage %</t>
  </si>
  <si>
    <t>Einzahlungen</t>
  </si>
  <si>
    <t>Zugang fällige</t>
  </si>
  <si>
    <t>Verbindlichkeiten</t>
  </si>
  <si>
    <t>Auszahlungen</t>
  </si>
  <si>
    <t>überfällige</t>
  </si>
  <si>
    <t>Kontostand</t>
  </si>
  <si>
    <t>Kreditlinie</t>
  </si>
  <si>
    <t>Kasse, Bar</t>
  </si>
  <si>
    <t>Liquiditätsreserve</t>
  </si>
  <si>
    <t>Zahlungsmittel</t>
  </si>
  <si>
    <t>Kapitalaufnahme</t>
  </si>
  <si>
    <t>Kreditaufnahme,</t>
  </si>
  <si>
    <t>Zinseinnahmen</t>
  </si>
  <si>
    <t>Verkauf von</t>
  </si>
  <si>
    <t>Einzahlungen aus</t>
  </si>
  <si>
    <t>Umsatz inkl. USt.</t>
  </si>
  <si>
    <t>sonstige</t>
  </si>
  <si>
    <t>Entnahmen,</t>
  </si>
  <si>
    <t>Kapitalrückzahl.</t>
  </si>
  <si>
    <t>Tilgung,</t>
  </si>
  <si>
    <t>Zinszahlungen</t>
  </si>
  <si>
    <t>Steuerzahlungen</t>
  </si>
  <si>
    <t>inkl. USt.</t>
  </si>
  <si>
    <t>Investitionen</t>
  </si>
  <si>
    <t>Nettolöhne</t>
  </si>
  <si>
    <t>Sozial-</t>
  </si>
  <si>
    <t>angaben</t>
  </si>
  <si>
    <t>Lohnsteuer</t>
  </si>
  <si>
    <t>Miete,</t>
  </si>
  <si>
    <t>Raumkosten</t>
  </si>
  <si>
    <t>Werbung,</t>
  </si>
  <si>
    <t>Marketing</t>
  </si>
  <si>
    <t>Versicherung</t>
  </si>
  <si>
    <t>Sonstige</t>
  </si>
  <si>
    <t>Lieferant A</t>
  </si>
  <si>
    <t>Lieferant B</t>
  </si>
  <si>
    <t>Lieferant C</t>
  </si>
  <si>
    <t>Lieferant D</t>
  </si>
  <si>
    <t>Lieferant X</t>
  </si>
  <si>
    <t>Start:</t>
  </si>
  <si>
    <t>Liqui-lücke</t>
  </si>
  <si>
    <t>Deck-lücke</t>
  </si>
  <si>
    <t>AV/UV</t>
  </si>
  <si>
    <t>Auszahl-ungen</t>
  </si>
  <si>
    <t>Bestand =</t>
  </si>
  <si>
    <t>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</si>
</sst>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d/mm/yy;@"/>
    <numFmt numFmtId="165" formatCode="#,##0_ ;[Red]\-#,##0\ 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3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8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left" readingOrder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 readingOrder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8" fontId="6" fillId="0" borderId="0" xfId="0" applyNumberFormat="1" applyFont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vertical="top" wrapText="1"/>
    </xf>
    <xf numFmtId="8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vertical="center" wrapText="1" readingOrder="1"/>
    </xf>
    <xf numFmtId="164" fontId="0" fillId="0" borderId="3" xfId="0" applyNumberFormat="1" applyBorder="1" applyAlignment="1">
      <alignment horizontal="left" vertical="center" wrapText="1" readingOrder="1"/>
    </xf>
    <xf numFmtId="164" fontId="0" fillId="0" borderId="3" xfId="0" applyNumberFormat="1" applyBorder="1" applyAlignment="1">
      <alignment horizontal="left" vertical="center" wrapText="1" readingOrder="1"/>
    </xf>
    <xf numFmtId="164" fontId="0" fillId="0" borderId="2" xfId="0" applyNumberFormat="1" applyBorder="1" applyAlignment="1">
      <alignment horizontal="left" vertical="center" wrapText="1" readingOrder="1"/>
    </xf>
    <xf numFmtId="0" fontId="0" fillId="0" borderId="5" xfId="0" applyBorder="1" applyAlignment="1">
      <alignment vertical="center" wrapText="1" readingOrder="1"/>
    </xf>
    <xf numFmtId="0" fontId="0" fillId="0" borderId="5" xfId="0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0" fontId="0" fillId="0" borderId="5" xfId="0" applyNumberFormat="1" applyFill="1" applyBorder="1" applyAlignment="1">
      <alignment vertical="center" wrapText="1"/>
    </xf>
    <xf numFmtId="10" fontId="0" fillId="0" borderId="4" xfId="0" applyNumberFormat="1" applyFill="1" applyBorder="1" applyAlignment="1">
      <alignment vertical="center" wrapText="1"/>
    </xf>
    <xf numFmtId="10" fontId="0" fillId="0" borderId="5" xfId="0" applyNumberFormat="1" applyBorder="1" applyAlignment="1">
      <alignment vertical="center" wrapText="1"/>
    </xf>
    <xf numFmtId="10" fontId="0" fillId="0" borderId="4" xfId="0" applyNumberFormat="1" applyBorder="1" applyAlignment="1">
      <alignment vertical="center" wrapText="1"/>
    </xf>
    <xf numFmtId="10" fontId="0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top" wrapText="1" readingOrder="1"/>
    </xf>
    <xf numFmtId="0" fontId="0" fillId="0" borderId="4" xfId="0" applyFill="1" applyBorder="1" applyAlignment="1">
      <alignment vertical="center" wrapText="1"/>
    </xf>
    <xf numFmtId="8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 readingOrder="1"/>
    </xf>
    <xf numFmtId="8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 readingOrder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left" vertical="center" wrapText="1" readingOrder="1"/>
    </xf>
    <xf numFmtId="165" fontId="0" fillId="0" borderId="5" xfId="0" applyNumberForma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left" vertical="center" wrapText="1" readingOrder="1"/>
    </xf>
    <xf numFmtId="165" fontId="0" fillId="0" borderId="4" xfId="0" applyNumberForma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left" vertical="center" wrapText="1" readingOrder="1"/>
    </xf>
    <xf numFmtId="40" fontId="0" fillId="0" borderId="5" xfId="0" applyNumberFormat="1" applyFill="1" applyBorder="1" applyAlignment="1">
      <alignment vertical="center" wrapText="1"/>
    </xf>
    <xf numFmtId="8" fontId="0" fillId="0" borderId="5" xfId="0" applyNumberFormat="1" applyFill="1" applyBorder="1" applyAlignment="1">
      <alignment vertical="center" wrapText="1"/>
    </xf>
    <xf numFmtId="8" fontId="5" fillId="0" borderId="5" xfId="0" applyNumberFormat="1" applyFont="1" applyFill="1" applyBorder="1" applyAlignment="1">
      <alignment vertical="center" wrapText="1"/>
    </xf>
    <xf numFmtId="8" fontId="0" fillId="0" borderId="5" xfId="0" applyNumberFormat="1" applyFill="1" applyBorder="1" applyAlignment="1">
      <alignment vertical="center" wrapText="1" readingOrder="1"/>
    </xf>
    <xf numFmtId="40" fontId="0" fillId="0" borderId="4" xfId="0" applyNumberFormat="1" applyFill="1" applyBorder="1" applyAlignment="1">
      <alignment vertical="center" wrapText="1"/>
    </xf>
    <xf numFmtId="8" fontId="0" fillId="0" borderId="4" xfId="0" applyNumberFormat="1" applyFill="1" applyBorder="1" applyAlignment="1">
      <alignment vertical="center" wrapText="1"/>
    </xf>
    <xf numFmtId="8" fontId="5" fillId="0" borderId="4" xfId="0" applyNumberFormat="1" applyFont="1" applyFill="1" applyBorder="1" applyAlignment="1">
      <alignment vertical="center" wrapText="1"/>
    </xf>
    <xf numFmtId="8" fontId="0" fillId="0" borderId="4" xfId="0" applyNumberFormat="1" applyFill="1" applyBorder="1" applyAlignment="1">
      <alignment vertical="center" wrapText="1" readingOrder="1"/>
    </xf>
    <xf numFmtId="8" fontId="0" fillId="0" borderId="6" xfId="0" applyNumberFormat="1" applyFill="1" applyBorder="1" applyAlignment="1">
      <alignment vertical="center" wrapText="1"/>
    </xf>
    <xf numFmtId="8" fontId="7" fillId="0" borderId="5" xfId="0" applyNumberFormat="1" applyFont="1" applyFill="1" applyBorder="1" applyAlignment="1">
      <alignment vertical="center" wrapText="1"/>
    </xf>
    <xf numFmtId="8" fontId="7" fillId="0" borderId="4" xfId="0" applyNumberFormat="1" applyFont="1" applyFill="1" applyBorder="1" applyAlignment="1">
      <alignment vertical="center" wrapText="1"/>
    </xf>
    <xf numFmtId="8" fontId="0" fillId="0" borderId="4" xfId="0" applyNumberFormat="1" applyFont="1" applyFill="1" applyBorder="1" applyAlignment="1">
      <alignment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zoomScaleNormal="100" workbookViewId="0">
      <selection activeCell="B7" sqref="B7"/>
    </sheetView>
  </sheetViews>
  <sheetFormatPr baseColWidth="10" defaultRowHeight="12.75" x14ac:dyDescent="0.2"/>
  <cols>
    <col min="1" max="1" width="5.5703125" bestFit="1" customWidth="1"/>
    <col min="2" max="2" width="8.28515625" style="2" customWidth="1"/>
    <col min="3" max="3" width="10.7109375" bestFit="1" customWidth="1"/>
    <col min="4" max="4" width="9.28515625" bestFit="1" customWidth="1"/>
    <col min="5" max="5" width="11.7109375" bestFit="1" customWidth="1"/>
    <col min="6" max="6" width="9.28515625" bestFit="1" customWidth="1"/>
    <col min="7" max="7" width="12.28515625" bestFit="1" customWidth="1"/>
    <col min="8" max="8" width="11.5703125" customWidth="1"/>
    <col min="9" max="11" width="12.28515625" bestFit="1" customWidth="1"/>
    <col min="13" max="13" width="13.140625" customWidth="1"/>
    <col min="14" max="14" width="11.42578125" style="10"/>
    <col min="15" max="21" width="11.42578125" customWidth="1"/>
  </cols>
  <sheetData>
    <row r="1" spans="1:40" ht="25.5" x14ac:dyDescent="0.2">
      <c r="A1" s="55" t="s">
        <v>49</v>
      </c>
      <c r="B1" s="24" t="s">
        <v>55</v>
      </c>
      <c r="C1" s="27"/>
      <c r="D1" s="27"/>
      <c r="E1" s="28"/>
      <c r="F1" s="27"/>
      <c r="G1" s="56" t="s">
        <v>0</v>
      </c>
      <c r="H1" s="57"/>
      <c r="I1" s="23">
        <v>0</v>
      </c>
      <c r="J1" s="23">
        <v>-22500</v>
      </c>
      <c r="K1" s="23">
        <v>-120000</v>
      </c>
      <c r="L1" s="23">
        <v>2500</v>
      </c>
      <c r="M1" s="51">
        <v>100000</v>
      </c>
      <c r="N1" s="19" t="s">
        <v>1</v>
      </c>
      <c r="O1" s="19"/>
      <c r="P1" s="19"/>
      <c r="Q1" s="39"/>
      <c r="R1" s="19" t="s">
        <v>2</v>
      </c>
      <c r="S1" s="19"/>
      <c r="T1" s="39"/>
      <c r="U1" s="43" t="s">
        <v>3</v>
      </c>
      <c r="V1" s="44"/>
      <c r="W1" s="44"/>
      <c r="X1" s="45"/>
      <c r="Y1" s="7"/>
      <c r="Z1" s="17" t="s">
        <v>4</v>
      </c>
      <c r="AA1" s="17"/>
      <c r="AB1" s="17"/>
      <c r="AC1" s="17"/>
      <c r="AD1" s="17"/>
      <c r="AE1" s="17"/>
      <c r="AF1" s="17"/>
      <c r="AG1" s="39"/>
      <c r="AH1" s="17" t="s">
        <v>5</v>
      </c>
      <c r="AI1" s="17"/>
      <c r="AJ1" s="17"/>
      <c r="AK1" s="17"/>
      <c r="AL1" s="17"/>
      <c r="AM1" s="39"/>
    </row>
    <row r="2" spans="1:40" ht="25.5" x14ac:dyDescent="0.2">
      <c r="A2" s="53"/>
      <c r="B2" s="25" t="s">
        <v>6</v>
      </c>
      <c r="C2" s="28" t="s">
        <v>50</v>
      </c>
      <c r="D2" s="28" t="s">
        <v>51</v>
      </c>
      <c r="E2" s="28" t="s">
        <v>51</v>
      </c>
      <c r="F2" s="28" t="s">
        <v>10</v>
      </c>
      <c r="G2" s="28" t="s">
        <v>11</v>
      </c>
      <c r="H2" s="36" t="s">
        <v>53</v>
      </c>
      <c r="I2" s="28" t="s">
        <v>14</v>
      </c>
      <c r="J2" s="28" t="s">
        <v>15</v>
      </c>
      <c r="K2" s="27" t="s">
        <v>16</v>
      </c>
      <c r="L2" s="28" t="s">
        <v>17</v>
      </c>
      <c r="M2" s="28" t="s">
        <v>19</v>
      </c>
      <c r="N2" s="20"/>
      <c r="O2" s="21" t="s">
        <v>20</v>
      </c>
      <c r="P2" s="7" t="s">
        <v>21</v>
      </c>
      <c r="Q2" s="40" t="s">
        <v>23</v>
      </c>
      <c r="R2" s="18"/>
      <c r="S2" s="7" t="s">
        <v>24</v>
      </c>
      <c r="T2" s="39" t="s">
        <v>26</v>
      </c>
      <c r="U2" s="46"/>
      <c r="V2" s="47" t="s">
        <v>27</v>
      </c>
      <c r="W2" s="47" t="s">
        <v>29</v>
      </c>
      <c r="X2" s="39" t="s">
        <v>31</v>
      </c>
      <c r="Y2" s="18" t="s">
        <v>33</v>
      </c>
      <c r="Z2" s="18"/>
      <c r="AA2" s="18" t="s">
        <v>34</v>
      </c>
      <c r="AB2" s="7" t="s">
        <v>35</v>
      </c>
      <c r="AC2" s="18" t="s">
        <v>37</v>
      </c>
      <c r="AD2" s="7" t="s">
        <v>38</v>
      </c>
      <c r="AE2" s="7" t="s">
        <v>40</v>
      </c>
      <c r="AF2" s="18" t="s">
        <v>42</v>
      </c>
      <c r="AG2" s="39" t="s">
        <v>43</v>
      </c>
      <c r="AH2" s="18"/>
      <c r="AI2" s="18" t="s">
        <v>44</v>
      </c>
      <c r="AJ2" s="18" t="s">
        <v>45</v>
      </c>
      <c r="AK2" s="18" t="s">
        <v>46</v>
      </c>
      <c r="AL2" s="18" t="s">
        <v>47</v>
      </c>
      <c r="AM2" s="52" t="s">
        <v>48</v>
      </c>
      <c r="AN2" s="18"/>
    </row>
    <row r="3" spans="1:40" ht="25.5" x14ac:dyDescent="0.2">
      <c r="A3" s="53"/>
      <c r="B3" s="25"/>
      <c r="C3" s="28" t="s">
        <v>7</v>
      </c>
      <c r="D3" s="28" t="s">
        <v>8</v>
      </c>
      <c r="E3" s="28" t="s">
        <v>9</v>
      </c>
      <c r="F3" s="36"/>
      <c r="G3" s="28" t="s">
        <v>12</v>
      </c>
      <c r="H3" s="36"/>
      <c r="I3" s="28" t="s">
        <v>12</v>
      </c>
      <c r="J3" s="27"/>
      <c r="K3" s="27"/>
      <c r="L3" s="28" t="s">
        <v>18</v>
      </c>
      <c r="M3" s="28" t="s">
        <v>54</v>
      </c>
      <c r="N3" s="20"/>
      <c r="O3" s="21"/>
      <c r="P3" s="7" t="s">
        <v>22</v>
      </c>
      <c r="Q3" s="39" t="s">
        <v>52</v>
      </c>
      <c r="R3" s="18"/>
      <c r="S3" s="7" t="s">
        <v>25</v>
      </c>
      <c r="T3" s="39" t="s">
        <v>10</v>
      </c>
      <c r="U3" s="46"/>
      <c r="V3" s="47" t="s">
        <v>28</v>
      </c>
      <c r="W3" s="47" t="s">
        <v>30</v>
      </c>
      <c r="X3" s="39" t="s">
        <v>32</v>
      </c>
      <c r="Y3" s="18"/>
      <c r="Z3" s="18"/>
      <c r="AA3" s="18"/>
      <c r="AB3" s="7" t="s">
        <v>36</v>
      </c>
      <c r="AC3" s="18"/>
      <c r="AD3" s="7" t="s">
        <v>39</v>
      </c>
      <c r="AE3" s="7" t="s">
        <v>41</v>
      </c>
      <c r="AF3" s="18"/>
      <c r="AG3" s="39" t="s">
        <v>13</v>
      </c>
      <c r="AH3" s="18"/>
      <c r="AI3" s="18"/>
      <c r="AJ3" s="18"/>
      <c r="AK3" s="18"/>
      <c r="AL3" s="18"/>
      <c r="AM3" s="52"/>
      <c r="AN3" s="18"/>
    </row>
    <row r="4" spans="1:40" x14ac:dyDescent="0.2">
      <c r="A4" s="54"/>
      <c r="B4" s="26"/>
      <c r="C4" s="29"/>
      <c r="D4" s="30"/>
      <c r="E4" s="30"/>
      <c r="F4" s="30"/>
      <c r="G4" s="30"/>
      <c r="H4" s="37"/>
      <c r="I4" s="30"/>
      <c r="J4" s="30"/>
      <c r="K4" s="30"/>
      <c r="L4" s="30"/>
      <c r="M4" s="30"/>
      <c r="N4" s="8"/>
      <c r="O4" s="3"/>
      <c r="P4" s="3"/>
      <c r="Q4" s="41"/>
      <c r="R4" s="3"/>
      <c r="S4" s="3"/>
      <c r="T4" s="41"/>
      <c r="U4" s="48"/>
      <c r="V4" s="3"/>
      <c r="W4" s="3"/>
      <c r="X4" s="41"/>
      <c r="Y4" s="3"/>
      <c r="Z4" s="3"/>
      <c r="AA4" s="3"/>
      <c r="AB4" s="3"/>
      <c r="AC4" s="3"/>
      <c r="AD4" s="3"/>
      <c r="AE4" s="3"/>
      <c r="AF4" s="3"/>
      <c r="AG4" s="41"/>
      <c r="AH4" s="3"/>
      <c r="AI4" s="3"/>
      <c r="AJ4" s="3"/>
      <c r="AK4" s="3"/>
      <c r="AL4" s="3"/>
      <c r="AM4" s="41"/>
      <c r="AN4" s="7"/>
    </row>
    <row r="5" spans="1:40" x14ac:dyDescent="0.2">
      <c r="A5" s="58"/>
      <c r="B5" s="59"/>
      <c r="C5" s="60">
        <f>IF(I5=0,0,I5+L5)</f>
        <v>0</v>
      </c>
      <c r="D5" s="31">
        <f>IF(I5=0,0,((M1+F5)/(H5+I5)+1))</f>
        <v>0</v>
      </c>
      <c r="E5" s="31">
        <f>((SUM(M1)+SUM(F5:F26))/((SUM(H5:H26)+SUM(I26))))+1</f>
        <v>0.32179445326484857</v>
      </c>
      <c r="F5" s="65">
        <f t="shared" ref="F5:F46" si="0">O5+P5+Q5+S5+T5</f>
        <v>2500</v>
      </c>
      <c r="G5" s="66">
        <f>V5+W5+X5+Y5+AA5+AB5+AD5++AE5+AF5+AG5+AI5+AJ5+AK5+AL5++AM5</f>
        <v>-1400</v>
      </c>
      <c r="H5" s="67">
        <f>IF(AND(M1+G5&gt;=0,M1+G5&gt;F5),G5,IF(AND(M1+G5&lt;0,M1&gt;F5),M1,F5))</f>
        <v>-1400</v>
      </c>
      <c r="I5" s="66">
        <f>I1+G5-H5</f>
        <v>0</v>
      </c>
      <c r="J5" s="66">
        <f>J1+F5+H5</f>
        <v>-21400</v>
      </c>
      <c r="K5" s="68">
        <v>-120000</v>
      </c>
      <c r="L5" s="68">
        <v>2500</v>
      </c>
      <c r="M5" s="66">
        <f>M1+F5+H5</f>
        <v>101100</v>
      </c>
      <c r="N5" s="11"/>
      <c r="O5" s="7"/>
      <c r="P5" s="7"/>
      <c r="Q5" s="39"/>
      <c r="R5" s="7"/>
      <c r="S5" s="1">
        <v>2500</v>
      </c>
      <c r="T5" s="39"/>
      <c r="U5" s="49"/>
      <c r="V5" s="47"/>
      <c r="W5" s="47"/>
      <c r="X5" s="39"/>
      <c r="Y5" s="7"/>
      <c r="Z5" s="7"/>
      <c r="AA5" s="7"/>
      <c r="AB5" s="7"/>
      <c r="AC5" s="7"/>
      <c r="AD5" s="7"/>
      <c r="AE5" s="1">
        <v>-900</v>
      </c>
      <c r="AF5" s="7"/>
      <c r="AG5" s="38">
        <v>-500</v>
      </c>
      <c r="AH5" s="7"/>
      <c r="AI5" s="7"/>
      <c r="AJ5" s="7"/>
      <c r="AK5" s="7"/>
      <c r="AL5" s="7"/>
      <c r="AM5" s="39"/>
      <c r="AN5" s="7"/>
    </row>
    <row r="6" spans="1:40" x14ac:dyDescent="0.2">
      <c r="A6" s="58"/>
      <c r="B6" s="59"/>
      <c r="C6" s="60">
        <f t="shared" ref="C6:C46" si="1">IF(I6=0,0,I6+L6)</f>
        <v>0</v>
      </c>
      <c r="D6" s="31">
        <f t="shared" ref="D6:D14" si="2">IF(I6=0,0,((M5+F6)/(H6+I6)+1))</f>
        <v>0</v>
      </c>
      <c r="E6" s="31">
        <f>((SUM(M5)+SUM(F6:F27))/((SUM(H6:H27)+SUM(I27))))+1</f>
        <v>0.31607723053157022</v>
      </c>
      <c r="F6" s="65">
        <f t="shared" si="0"/>
        <v>2500</v>
      </c>
      <c r="G6" s="66">
        <f>V6+W6+X6+Y6+AA6+AB6+AD6++AE6+AF6+AG6+AI6+AJ6+AK6+AL6++AM6</f>
        <v>-41393.120000000003</v>
      </c>
      <c r="H6" s="67">
        <f t="shared" ref="H6:H18" si="3">IF(AND(M5+G6&gt;=0,M5+G6&gt;F6),G6,IF(AND(M5+G6&lt;0,M5&gt;F6),M5,F6))</f>
        <v>-41393.120000000003</v>
      </c>
      <c r="I6" s="66">
        <f>I5+G6-H6</f>
        <v>0</v>
      </c>
      <c r="J6" s="66">
        <f t="shared" ref="J6:J46" si="4">J5+F6+H6</f>
        <v>-60293.120000000003</v>
      </c>
      <c r="K6" s="68">
        <v>-120000</v>
      </c>
      <c r="L6" s="68">
        <v>2500</v>
      </c>
      <c r="M6" s="66">
        <f>M5+F6+H6</f>
        <v>62206.879999999997</v>
      </c>
      <c r="N6" s="11"/>
      <c r="O6" s="7"/>
      <c r="P6" s="7"/>
      <c r="Q6" s="39"/>
      <c r="R6" s="7"/>
      <c r="S6" s="1">
        <v>2500</v>
      </c>
      <c r="T6" s="39"/>
      <c r="U6" s="49"/>
      <c r="V6" s="47"/>
      <c r="W6" s="47"/>
      <c r="X6" s="39"/>
      <c r="Y6" s="7"/>
      <c r="Z6" s="7"/>
      <c r="AA6" s="7"/>
      <c r="AB6" s="7"/>
      <c r="AC6" s="7"/>
      <c r="AD6" s="7"/>
      <c r="AE6" s="1">
        <v>-900</v>
      </c>
      <c r="AF6" s="7"/>
      <c r="AG6" s="38">
        <v>-500</v>
      </c>
      <c r="AH6" s="7"/>
      <c r="AI6" s="1">
        <v>-39993.120000000003</v>
      </c>
      <c r="AJ6" s="7"/>
      <c r="AK6" s="7"/>
      <c r="AL6" s="7"/>
      <c r="AM6" s="39"/>
      <c r="AN6" s="7"/>
    </row>
    <row r="7" spans="1:40" x14ac:dyDescent="0.2">
      <c r="A7" s="58"/>
      <c r="B7" s="59"/>
      <c r="C7" s="60">
        <f t="shared" si="1"/>
        <v>0</v>
      </c>
      <c r="D7" s="31">
        <f t="shared" si="2"/>
        <v>0</v>
      </c>
      <c r="E7" s="31">
        <f>((SUM(M6)+SUM(F7:F28))/((SUM(H7:H28)+SUM(I28))))+1</f>
        <v>0.39586225987462442</v>
      </c>
      <c r="F7" s="65">
        <f t="shared" si="0"/>
        <v>2500</v>
      </c>
      <c r="G7" s="66">
        <f t="shared" ref="G7:G14" si="5">V7+W7+X7+Y7+AA7+AB7+AD7++AE7+AF7+AG7+AI7+AJ7+AK7+AL7++AM7</f>
        <v>-1400</v>
      </c>
      <c r="H7" s="67">
        <f t="shared" si="3"/>
        <v>-1400</v>
      </c>
      <c r="I7" s="66">
        <f>I6+G7-H7</f>
        <v>0</v>
      </c>
      <c r="J7" s="66">
        <f t="shared" si="4"/>
        <v>-59193.120000000003</v>
      </c>
      <c r="K7" s="68">
        <v>-120000</v>
      </c>
      <c r="L7" s="68">
        <v>2500</v>
      </c>
      <c r="M7" s="66">
        <f t="shared" ref="M7:M46" si="6">M6+F7+H7</f>
        <v>63306.879999999997</v>
      </c>
      <c r="N7" s="11"/>
      <c r="O7" s="7"/>
      <c r="P7" s="7"/>
      <c r="Q7" s="39"/>
      <c r="R7" s="7"/>
      <c r="S7" s="1">
        <v>2500</v>
      </c>
      <c r="T7" s="39"/>
      <c r="U7" s="49"/>
      <c r="V7" s="47"/>
      <c r="W7" s="47"/>
      <c r="X7" s="39"/>
      <c r="Y7" s="7"/>
      <c r="Z7" s="7"/>
      <c r="AA7" s="7"/>
      <c r="AB7" s="7"/>
      <c r="AC7" s="7"/>
      <c r="AD7" s="7"/>
      <c r="AE7" s="1">
        <v>-900</v>
      </c>
      <c r="AF7" s="7"/>
      <c r="AG7" s="38">
        <v>-500</v>
      </c>
      <c r="AH7" s="7"/>
      <c r="AI7" s="7"/>
      <c r="AJ7" s="7"/>
      <c r="AK7" s="7"/>
      <c r="AL7" s="7"/>
      <c r="AM7" s="39"/>
      <c r="AN7" s="7"/>
    </row>
    <row r="8" spans="1:40" x14ac:dyDescent="0.2">
      <c r="A8" s="58"/>
      <c r="B8" s="59"/>
      <c r="C8" s="60">
        <f t="shared" si="1"/>
        <v>0</v>
      </c>
      <c r="D8" s="31">
        <f t="shared" si="2"/>
        <v>0</v>
      </c>
      <c r="E8" s="31">
        <f>((SUM(M7)+SUM(F8:F29))/((SUM(H8:H29)+SUM(I29))))+1</f>
        <v>0.38894180473935835</v>
      </c>
      <c r="F8" s="65">
        <f t="shared" si="0"/>
        <v>4750</v>
      </c>
      <c r="G8" s="66">
        <f t="shared" si="5"/>
        <v>-1400</v>
      </c>
      <c r="H8" s="67">
        <f t="shared" si="3"/>
        <v>-1400</v>
      </c>
      <c r="I8" s="66">
        <f>I7+G8-H8</f>
        <v>0</v>
      </c>
      <c r="J8" s="66">
        <f t="shared" si="4"/>
        <v>-55843.12</v>
      </c>
      <c r="K8" s="68">
        <v>-120000</v>
      </c>
      <c r="L8" s="68">
        <v>2500</v>
      </c>
      <c r="M8" s="66">
        <f t="shared" si="6"/>
        <v>66656.88</v>
      </c>
      <c r="N8" s="11"/>
      <c r="O8" s="7"/>
      <c r="P8" s="7"/>
      <c r="Q8" s="39"/>
      <c r="R8" s="7"/>
      <c r="S8" s="1">
        <v>2500</v>
      </c>
      <c r="T8" s="38">
        <v>2250</v>
      </c>
      <c r="U8" s="49"/>
      <c r="V8" s="47"/>
      <c r="W8" s="47"/>
      <c r="X8" s="39"/>
      <c r="Y8" s="7"/>
      <c r="Z8" s="7"/>
      <c r="AA8" s="7"/>
      <c r="AB8" s="7"/>
      <c r="AC8" s="7"/>
      <c r="AD8" s="7"/>
      <c r="AE8" s="1">
        <v>-900</v>
      </c>
      <c r="AF8" s="7"/>
      <c r="AG8" s="38">
        <v>-500</v>
      </c>
      <c r="AH8" s="7"/>
      <c r="AI8" s="7"/>
      <c r="AJ8" s="7"/>
      <c r="AK8" s="7"/>
      <c r="AL8" s="7"/>
      <c r="AM8" s="39"/>
      <c r="AN8" s="7"/>
    </row>
    <row r="9" spans="1:40" x14ac:dyDescent="0.2">
      <c r="A9" s="61"/>
      <c r="B9" s="62"/>
      <c r="C9" s="63">
        <f t="shared" si="1"/>
        <v>0</v>
      </c>
      <c r="D9" s="32">
        <f t="shared" si="2"/>
        <v>0</v>
      </c>
      <c r="E9" s="32">
        <f>((SUM(M8)+SUM(F9:F30))/((SUM(H9:H30)+SUM(I30))))+1</f>
        <v>0.38202134960409229</v>
      </c>
      <c r="F9" s="69">
        <f t="shared" si="0"/>
        <v>2500</v>
      </c>
      <c r="G9" s="70">
        <f t="shared" si="5"/>
        <v>-1400</v>
      </c>
      <c r="H9" s="71">
        <f t="shared" si="3"/>
        <v>-1400</v>
      </c>
      <c r="I9" s="70">
        <f t="shared" ref="I9:I12" si="7">G9-H9</f>
        <v>0</v>
      </c>
      <c r="J9" s="70">
        <f t="shared" si="4"/>
        <v>-54743.12</v>
      </c>
      <c r="K9" s="72">
        <v>-120000</v>
      </c>
      <c r="L9" s="72">
        <v>2500</v>
      </c>
      <c r="M9" s="70">
        <f t="shared" si="6"/>
        <v>67756.88</v>
      </c>
      <c r="N9" s="12"/>
      <c r="O9" s="3"/>
      <c r="P9" s="3"/>
      <c r="Q9" s="41"/>
      <c r="R9" s="3"/>
      <c r="S9" s="22">
        <v>2500</v>
      </c>
      <c r="T9" s="41"/>
      <c r="U9" s="48"/>
      <c r="V9" s="3"/>
      <c r="W9" s="3"/>
      <c r="X9" s="41"/>
      <c r="Y9" s="3"/>
      <c r="Z9" s="3"/>
      <c r="AA9" s="3"/>
      <c r="AB9" s="3"/>
      <c r="AC9" s="3"/>
      <c r="AD9" s="3"/>
      <c r="AE9" s="22">
        <v>-900</v>
      </c>
      <c r="AF9" s="3"/>
      <c r="AG9" s="51">
        <v>-500</v>
      </c>
      <c r="AH9" s="3"/>
      <c r="AI9" s="3"/>
      <c r="AJ9" s="3"/>
      <c r="AK9" s="3"/>
      <c r="AL9" s="3"/>
      <c r="AM9" s="41"/>
      <c r="AN9" s="7"/>
    </row>
    <row r="10" spans="1:40" x14ac:dyDescent="0.2">
      <c r="A10" s="58"/>
      <c r="B10" s="59"/>
      <c r="C10" s="60">
        <f t="shared" si="1"/>
        <v>0</v>
      </c>
      <c r="D10" s="31">
        <f t="shared" si="2"/>
        <v>0</v>
      </c>
      <c r="E10" s="31">
        <f t="shared" ref="E10:E25" si="8">((SUM(M9)+SUM(F10:F31))/((SUM(H10:H31)+SUM(I31))))+1</f>
        <v>0.38513084378397544</v>
      </c>
      <c r="F10" s="65">
        <f t="shared" si="0"/>
        <v>0</v>
      </c>
      <c r="G10" s="67">
        <f t="shared" si="5"/>
        <v>0</v>
      </c>
      <c r="H10" s="67">
        <f t="shared" si="3"/>
        <v>0</v>
      </c>
      <c r="I10" s="66">
        <f t="shared" ref="I10:I11" si="9">I9+G10-H10</f>
        <v>0</v>
      </c>
      <c r="J10" s="66">
        <f t="shared" si="4"/>
        <v>-54743.12</v>
      </c>
      <c r="K10" s="68">
        <v>-120000</v>
      </c>
      <c r="L10" s="68">
        <v>2500</v>
      </c>
      <c r="M10" s="73">
        <f t="shared" si="6"/>
        <v>67756.88</v>
      </c>
      <c r="N10" s="13"/>
      <c r="O10" s="7"/>
      <c r="P10" s="7"/>
      <c r="Q10" s="39"/>
      <c r="R10" s="7"/>
      <c r="S10" s="16"/>
      <c r="T10" s="39"/>
      <c r="U10" s="49"/>
      <c r="V10" s="47"/>
      <c r="W10" s="47"/>
      <c r="X10" s="39"/>
      <c r="Y10" s="7"/>
      <c r="Z10" s="7"/>
      <c r="AA10" s="7"/>
      <c r="AB10" s="7"/>
      <c r="AC10" s="7"/>
      <c r="AD10" s="7"/>
      <c r="AE10" s="7"/>
      <c r="AF10" s="7"/>
      <c r="AG10" s="39"/>
      <c r="AH10" s="7"/>
      <c r="AI10" s="7"/>
      <c r="AJ10" s="7"/>
      <c r="AK10" s="7"/>
      <c r="AL10" s="7"/>
      <c r="AM10" s="39"/>
      <c r="AN10" s="7"/>
    </row>
    <row r="11" spans="1:40" x14ac:dyDescent="0.2">
      <c r="A11" s="61"/>
      <c r="B11" s="62"/>
      <c r="C11" s="63">
        <f t="shared" si="1"/>
        <v>0</v>
      </c>
      <c r="D11" s="32">
        <f t="shared" si="2"/>
        <v>0</v>
      </c>
      <c r="E11" s="32">
        <f t="shared" si="8"/>
        <v>0.38513084378397544</v>
      </c>
      <c r="F11" s="69">
        <f t="shared" si="0"/>
        <v>0</v>
      </c>
      <c r="G11" s="71">
        <f t="shared" si="5"/>
        <v>0</v>
      </c>
      <c r="H11" s="71">
        <f t="shared" si="3"/>
        <v>0</v>
      </c>
      <c r="I11" s="70">
        <f t="shared" si="9"/>
        <v>0</v>
      </c>
      <c r="J11" s="70">
        <f t="shared" si="4"/>
        <v>-54743.12</v>
      </c>
      <c r="K11" s="72">
        <v>-120000</v>
      </c>
      <c r="L11" s="72">
        <v>2500</v>
      </c>
      <c r="M11" s="70">
        <f t="shared" si="6"/>
        <v>67756.88</v>
      </c>
      <c r="N11" s="12"/>
      <c r="O11" s="3"/>
      <c r="P11" s="3"/>
      <c r="Q11" s="41"/>
      <c r="R11" s="3"/>
      <c r="S11" s="3"/>
      <c r="T11" s="41"/>
      <c r="U11" s="48"/>
      <c r="V11" s="3"/>
      <c r="W11" s="3"/>
      <c r="X11" s="41"/>
      <c r="Y11" s="3"/>
      <c r="Z11" s="3"/>
      <c r="AA11" s="3"/>
      <c r="AB11" s="3"/>
      <c r="AC11" s="3"/>
      <c r="AD11" s="3"/>
      <c r="AE11" s="3"/>
      <c r="AF11" s="3"/>
      <c r="AG11" s="41"/>
      <c r="AH11" s="3"/>
      <c r="AI11" s="3"/>
      <c r="AJ11" s="3"/>
      <c r="AK11" s="3"/>
      <c r="AL11" s="3"/>
      <c r="AM11" s="41"/>
      <c r="AN11" s="7"/>
    </row>
    <row r="12" spans="1:40" x14ac:dyDescent="0.2">
      <c r="A12" s="58"/>
      <c r="B12" s="59"/>
      <c r="C12" s="60">
        <f t="shared" si="1"/>
        <v>0</v>
      </c>
      <c r="D12" s="31">
        <f t="shared" si="2"/>
        <v>0</v>
      </c>
      <c r="E12" s="31">
        <f t="shared" si="8"/>
        <v>0.37510089446882622</v>
      </c>
      <c r="F12" s="65">
        <f t="shared" si="0"/>
        <v>2500</v>
      </c>
      <c r="G12" s="66">
        <f t="shared" si="5"/>
        <v>-12467</v>
      </c>
      <c r="H12" s="67">
        <f t="shared" si="3"/>
        <v>-12467</v>
      </c>
      <c r="I12" s="66">
        <f t="shared" si="7"/>
        <v>0</v>
      </c>
      <c r="J12" s="66">
        <f t="shared" si="4"/>
        <v>-64710.12</v>
      </c>
      <c r="K12" s="68">
        <v>-120000</v>
      </c>
      <c r="L12" s="68">
        <v>2500</v>
      </c>
      <c r="M12" s="66">
        <f t="shared" si="6"/>
        <v>57789.880000000005</v>
      </c>
      <c r="N12" s="11"/>
      <c r="O12" s="7"/>
      <c r="P12" s="7"/>
      <c r="Q12" s="39"/>
      <c r="R12" s="7"/>
      <c r="S12" s="1">
        <v>2500</v>
      </c>
      <c r="T12" s="39"/>
      <c r="U12" s="49"/>
      <c r="V12" s="47"/>
      <c r="W12" s="47"/>
      <c r="X12" s="39"/>
      <c r="Y12" s="7"/>
      <c r="Z12" s="7"/>
      <c r="AA12" s="7"/>
      <c r="AB12" s="1">
        <v>-11067</v>
      </c>
      <c r="AC12" s="7"/>
      <c r="AD12" s="7"/>
      <c r="AE12" s="1">
        <v>-900</v>
      </c>
      <c r="AF12" s="7"/>
      <c r="AG12" s="38">
        <v>-500</v>
      </c>
      <c r="AH12" s="7"/>
      <c r="AI12" s="7"/>
      <c r="AJ12" s="7"/>
      <c r="AK12" s="7"/>
      <c r="AL12" s="7"/>
      <c r="AM12" s="39"/>
      <c r="AN12" s="7"/>
    </row>
    <row r="13" spans="1:40" x14ac:dyDescent="0.2">
      <c r="A13" s="58"/>
      <c r="B13" s="59"/>
      <c r="C13" s="60">
        <f t="shared" si="1"/>
        <v>0</v>
      </c>
      <c r="D13" s="31">
        <f t="shared" si="2"/>
        <v>0</v>
      </c>
      <c r="E13" s="31">
        <f t="shared" si="8"/>
        <v>0.39328117684744845</v>
      </c>
      <c r="F13" s="65">
        <f t="shared" si="0"/>
        <v>2500</v>
      </c>
      <c r="G13" s="66">
        <f t="shared" si="5"/>
        <v>-47386</v>
      </c>
      <c r="H13" s="67">
        <f t="shared" si="3"/>
        <v>-47386</v>
      </c>
      <c r="I13" s="66">
        <f t="shared" ref="I13:I14" si="10">I12+G13-H13</f>
        <v>0</v>
      </c>
      <c r="J13" s="66">
        <f t="shared" si="4"/>
        <v>-109596.12</v>
      </c>
      <c r="K13" s="68">
        <v>-120000</v>
      </c>
      <c r="L13" s="68">
        <v>2500</v>
      </c>
      <c r="M13" s="66">
        <f t="shared" si="6"/>
        <v>12903.880000000005</v>
      </c>
      <c r="N13" s="11"/>
      <c r="O13" s="7"/>
      <c r="P13" s="7"/>
      <c r="Q13" s="39"/>
      <c r="R13" s="7"/>
      <c r="S13" s="1">
        <v>2500</v>
      </c>
      <c r="T13" s="39"/>
      <c r="U13" s="49"/>
      <c r="V13" s="47"/>
      <c r="W13" s="47"/>
      <c r="X13" s="39"/>
      <c r="Y13" s="7"/>
      <c r="Z13" s="7"/>
      <c r="AA13" s="7"/>
      <c r="AB13" s="7"/>
      <c r="AC13" s="7"/>
      <c r="AD13" s="7"/>
      <c r="AE13" s="1">
        <v>-900</v>
      </c>
      <c r="AF13" s="7"/>
      <c r="AG13" s="38">
        <v>-500</v>
      </c>
      <c r="AH13" s="7"/>
      <c r="AI13" s="7"/>
      <c r="AJ13" s="1">
        <v>-45986</v>
      </c>
      <c r="AK13" s="7"/>
      <c r="AL13" s="7"/>
      <c r="AM13" s="39"/>
      <c r="AN13" s="7"/>
    </row>
    <row r="14" spans="1:40" x14ac:dyDescent="0.2">
      <c r="A14" s="58"/>
      <c r="B14" s="59"/>
      <c r="C14" s="60">
        <f t="shared" si="1"/>
        <v>0</v>
      </c>
      <c r="D14" s="31">
        <f t="shared" si="2"/>
        <v>0</v>
      </c>
      <c r="E14" s="31">
        <f t="shared" si="8"/>
        <v>0.53841232186753296</v>
      </c>
      <c r="F14" s="65">
        <f t="shared" si="0"/>
        <v>2500</v>
      </c>
      <c r="G14" s="66">
        <f t="shared" si="5"/>
        <v>-1400</v>
      </c>
      <c r="H14" s="67">
        <f t="shared" si="3"/>
        <v>-1400</v>
      </c>
      <c r="I14" s="66">
        <f t="shared" si="10"/>
        <v>0</v>
      </c>
      <c r="J14" s="66">
        <f t="shared" si="4"/>
        <v>-108496.12</v>
      </c>
      <c r="K14" s="68">
        <v>-120000</v>
      </c>
      <c r="L14" s="68">
        <v>2500</v>
      </c>
      <c r="M14" s="66">
        <f>M13+F14+H14</f>
        <v>14003.880000000005</v>
      </c>
      <c r="N14" s="11"/>
      <c r="O14" s="7"/>
      <c r="P14" s="7"/>
      <c r="Q14" s="39"/>
      <c r="R14" s="7"/>
      <c r="S14" s="1">
        <v>2500</v>
      </c>
      <c r="T14" s="39"/>
      <c r="U14" s="49"/>
      <c r="V14" s="50"/>
      <c r="W14" s="47"/>
      <c r="X14" s="39"/>
      <c r="Y14" s="7"/>
      <c r="Z14" s="7"/>
      <c r="AA14" s="7"/>
      <c r="AB14" s="7"/>
      <c r="AC14" s="7"/>
      <c r="AD14" s="7"/>
      <c r="AE14" s="1">
        <v>-900</v>
      </c>
      <c r="AF14" s="7"/>
      <c r="AG14" s="38">
        <v>-500</v>
      </c>
      <c r="AH14" s="7"/>
      <c r="AI14" s="7"/>
      <c r="AJ14" s="7"/>
      <c r="AK14" s="7"/>
      <c r="AL14" s="7"/>
      <c r="AM14" s="39"/>
      <c r="AN14" s="7"/>
    </row>
    <row r="15" spans="1:40" x14ac:dyDescent="0.2">
      <c r="A15" s="58"/>
      <c r="B15" s="59"/>
      <c r="C15" s="60">
        <f t="shared" si="1"/>
        <v>-17096.119999999995</v>
      </c>
      <c r="D15" s="31">
        <f>IF(I15=0,0,((M14+F15)/(H15+I15)+1))</f>
        <v>0.50881309523809515</v>
      </c>
      <c r="E15" s="31">
        <f t="shared" si="8"/>
        <v>0.48512299520396052</v>
      </c>
      <c r="F15" s="65">
        <f t="shared" si="0"/>
        <v>2500</v>
      </c>
      <c r="G15" s="74">
        <f>V15+W15+X15+Y15+AA15+AB15+AD15++AE15+AF15+AG15+AI15+AJ15+AK15+AL15+AM15</f>
        <v>-33600</v>
      </c>
      <c r="H15" s="67">
        <f>-IF(AND(M14+G15&gt;=0,M14+G15&gt;F15),G15,IF(AND(M14+G15&lt;0,M14&gt;F15),M14,F15))</f>
        <v>-14003.880000000005</v>
      </c>
      <c r="I15" s="66">
        <f t="shared" ref="I15:I46" si="11">I14+G15-H15</f>
        <v>-19596.119999999995</v>
      </c>
      <c r="J15" s="66">
        <f t="shared" si="4"/>
        <v>-120000</v>
      </c>
      <c r="K15" s="68">
        <v>-120000</v>
      </c>
      <c r="L15" s="68">
        <v>2500</v>
      </c>
      <c r="M15" s="66">
        <f>M14+F15+H15</f>
        <v>2500</v>
      </c>
      <c r="N15" s="11"/>
      <c r="O15" s="7"/>
      <c r="P15" s="7"/>
      <c r="Q15" s="39"/>
      <c r="R15" s="7"/>
      <c r="S15" s="1">
        <v>2500</v>
      </c>
      <c r="T15" s="39"/>
      <c r="U15" s="49"/>
      <c r="V15" s="47"/>
      <c r="W15" s="47"/>
      <c r="X15" s="39"/>
      <c r="Y15" s="7"/>
      <c r="Z15" s="7"/>
      <c r="AA15" s="1">
        <v>-26700</v>
      </c>
      <c r="AB15" s="7"/>
      <c r="AC15" s="7"/>
      <c r="AD15" s="1">
        <v>-4000</v>
      </c>
      <c r="AE15" s="1">
        <v>-900</v>
      </c>
      <c r="AF15" s="1">
        <v>-1500</v>
      </c>
      <c r="AG15" s="38">
        <v>-500</v>
      </c>
      <c r="AH15" s="7"/>
      <c r="AI15" s="7"/>
      <c r="AJ15" s="7"/>
      <c r="AK15" s="7"/>
      <c r="AL15" s="7"/>
      <c r="AM15" s="39"/>
      <c r="AN15" s="7"/>
    </row>
    <row r="16" spans="1:40" x14ac:dyDescent="0.2">
      <c r="A16" s="61"/>
      <c r="B16" s="64"/>
      <c r="C16" s="63">
        <f t="shared" si="1"/>
        <v>-26046.119999999995</v>
      </c>
      <c r="D16" s="32">
        <f>IF(I16=0,0,((M15+F16)/(H16+I16)+1))</f>
        <v>0.83894927933023511</v>
      </c>
      <c r="E16" s="35">
        <f t="shared" si="8"/>
        <v>0.53249461260286557</v>
      </c>
      <c r="F16" s="69">
        <f t="shared" si="0"/>
        <v>2500</v>
      </c>
      <c r="G16" s="75">
        <f>V16+W16+X16+Y16+AA16+AB16+AC16+AD16+AE16+AF16+AG16+AI16+AJ16+AK16+AL16+AM16</f>
        <v>-11450</v>
      </c>
      <c r="H16" s="71">
        <f>-IF(AND(M15+G16&gt;=0,M15+G16&gt;F16),G16,IF(AND(M15+G16&lt;0,M15&gt;F16),M15,F16))</f>
        <v>-2500</v>
      </c>
      <c r="I16" s="70">
        <f t="shared" si="11"/>
        <v>-28546.119999999995</v>
      </c>
      <c r="J16" s="70">
        <f t="shared" si="4"/>
        <v>-120000</v>
      </c>
      <c r="K16" s="76">
        <v>-120000</v>
      </c>
      <c r="L16" s="76">
        <v>2500</v>
      </c>
      <c r="M16" s="70">
        <f>M15+F16+H16</f>
        <v>2500</v>
      </c>
      <c r="N16" s="12"/>
      <c r="O16" s="3"/>
      <c r="P16" s="3"/>
      <c r="Q16" s="41"/>
      <c r="R16" s="3"/>
      <c r="S16" s="22">
        <v>2500</v>
      </c>
      <c r="T16" s="41"/>
      <c r="U16" s="48"/>
      <c r="V16" s="3"/>
      <c r="W16" s="23">
        <v>-10050</v>
      </c>
      <c r="X16" s="41"/>
      <c r="Y16" s="3"/>
      <c r="Z16" s="3"/>
      <c r="AA16" s="3"/>
      <c r="AB16" s="3"/>
      <c r="AC16" s="3"/>
      <c r="AD16" s="3"/>
      <c r="AE16" s="22">
        <v>-900</v>
      </c>
      <c r="AF16" s="3"/>
      <c r="AG16" s="51">
        <v>-500</v>
      </c>
      <c r="AH16" s="3"/>
      <c r="AI16" s="3"/>
      <c r="AJ16" s="3"/>
      <c r="AK16" s="3"/>
      <c r="AL16" s="3"/>
      <c r="AM16" s="41"/>
      <c r="AN16" s="7"/>
    </row>
    <row r="17" spans="1:40" x14ac:dyDescent="0.2">
      <c r="A17" s="58"/>
      <c r="B17" s="59"/>
      <c r="C17" s="60">
        <f t="shared" si="1"/>
        <v>-26046.119999999995</v>
      </c>
      <c r="D17" s="31">
        <f t="shared" ref="D17:D46" si="12">IF(I17=0,0,((M16+F17)/(H17+I17)+1))</f>
        <v>0.91242242378298699</v>
      </c>
      <c r="E17" s="31">
        <f t="shared" si="8"/>
        <v>0.54564365108119028</v>
      </c>
      <c r="F17" s="65">
        <f t="shared" si="0"/>
        <v>0</v>
      </c>
      <c r="G17" s="67">
        <f>V17+W17+X17+Y17+AA17+AB17+AD17++AE17+AF17+AG17+AI17+AJ17+AK17+AL17+AM17</f>
        <v>0</v>
      </c>
      <c r="H17" s="67">
        <f t="shared" si="3"/>
        <v>0</v>
      </c>
      <c r="I17" s="66">
        <f t="shared" si="11"/>
        <v>-28546.119999999995</v>
      </c>
      <c r="J17" s="66">
        <f t="shared" si="4"/>
        <v>-120000</v>
      </c>
      <c r="K17" s="68">
        <v>-120000</v>
      </c>
      <c r="L17" s="68">
        <v>2500</v>
      </c>
      <c r="M17" s="66">
        <f t="shared" si="6"/>
        <v>2500</v>
      </c>
      <c r="N17" s="11"/>
      <c r="O17" s="7"/>
      <c r="P17" s="7"/>
      <c r="Q17" s="39"/>
      <c r="R17" s="7"/>
      <c r="S17" s="16"/>
      <c r="T17" s="39"/>
      <c r="U17" s="49"/>
      <c r="V17" s="47"/>
      <c r="W17" s="47"/>
      <c r="X17" s="39"/>
      <c r="Y17" s="7"/>
      <c r="Z17" s="7"/>
      <c r="AA17" s="7"/>
      <c r="AB17" s="7"/>
      <c r="AC17" s="7"/>
      <c r="AD17" s="7"/>
      <c r="AE17" s="7"/>
      <c r="AF17" s="7"/>
      <c r="AG17" s="39"/>
      <c r="AH17" s="7"/>
      <c r="AI17" s="7"/>
      <c r="AJ17" s="7"/>
      <c r="AK17" s="7"/>
      <c r="AL17" s="7"/>
      <c r="AM17" s="39"/>
      <c r="AN17" s="7"/>
    </row>
    <row r="18" spans="1:40" x14ac:dyDescent="0.2">
      <c r="A18" s="61"/>
      <c r="B18" s="62"/>
      <c r="C18" s="63">
        <f t="shared" si="1"/>
        <v>-26046.119999999995</v>
      </c>
      <c r="D18" s="32">
        <f t="shared" si="12"/>
        <v>0.91242242378298699</v>
      </c>
      <c r="E18" s="32">
        <f t="shared" si="8"/>
        <v>0.54564365108119028</v>
      </c>
      <c r="F18" s="69">
        <f t="shared" si="0"/>
        <v>0</v>
      </c>
      <c r="G18" s="71">
        <f>V18+W18+X18+Y18+AA18+AB18+AD18++AE18+AF18+AG18+AI18+AJ18+AK18+AL18+AM18</f>
        <v>0</v>
      </c>
      <c r="H18" s="71">
        <f t="shared" si="3"/>
        <v>0</v>
      </c>
      <c r="I18" s="70">
        <f t="shared" si="11"/>
        <v>-28546.119999999995</v>
      </c>
      <c r="J18" s="70">
        <f t="shared" si="4"/>
        <v>-120000</v>
      </c>
      <c r="K18" s="72">
        <v>-120000</v>
      </c>
      <c r="L18" s="72">
        <v>2500</v>
      </c>
      <c r="M18" s="70">
        <f>M17+F18+H18</f>
        <v>2500</v>
      </c>
      <c r="N18" s="42"/>
      <c r="O18" s="3"/>
      <c r="P18" s="3"/>
      <c r="Q18" s="41"/>
      <c r="R18" s="3"/>
      <c r="S18" s="3"/>
      <c r="T18" s="41"/>
      <c r="U18" s="48"/>
      <c r="V18" s="3"/>
      <c r="W18" s="3"/>
      <c r="X18" s="41"/>
      <c r="Y18" s="3"/>
      <c r="Z18" s="3"/>
      <c r="AA18" s="3"/>
      <c r="AB18" s="3"/>
      <c r="AC18" s="3"/>
      <c r="AD18" s="3"/>
      <c r="AE18" s="3"/>
      <c r="AF18" s="3"/>
      <c r="AG18" s="41"/>
      <c r="AH18" s="3"/>
      <c r="AI18" s="3"/>
      <c r="AJ18" s="3"/>
      <c r="AK18" s="3"/>
      <c r="AL18" s="3"/>
      <c r="AM18" s="41"/>
      <c r="AN18" s="7"/>
    </row>
    <row r="19" spans="1:40" x14ac:dyDescent="0.2">
      <c r="A19" s="58"/>
      <c r="B19" s="59"/>
      <c r="C19" s="60">
        <f t="shared" si="1"/>
        <v>-24946.119999999995</v>
      </c>
      <c r="D19" s="31">
        <f t="shared" si="12"/>
        <v>0.83303346143006174</v>
      </c>
      <c r="E19" s="31">
        <f t="shared" si="8"/>
        <v>0.52651016950935925</v>
      </c>
      <c r="F19" s="65">
        <f t="shared" si="0"/>
        <v>2500</v>
      </c>
      <c r="G19" s="66">
        <f t="shared" ref="G19" si="13">V19+W19+X19+Y19+AA19+AB19+AD19++AE19+AF19+AG19+AI19+AJ19+AK19+AL19++AM19</f>
        <v>-1400</v>
      </c>
      <c r="H19" s="66">
        <f t="shared" ref="H19:H23" si="14">-IF(AND(M18+G19&gt;=0,M18+G19&gt;F19),G19,IF(AND(M18+G19&lt;0,M18&gt;F19),M18,F19))</f>
        <v>-2500</v>
      </c>
      <c r="I19" s="66">
        <f t="shared" si="11"/>
        <v>-27446.119999999995</v>
      </c>
      <c r="J19" s="66">
        <f t="shared" si="4"/>
        <v>-120000</v>
      </c>
      <c r="K19" s="68">
        <v>-120000</v>
      </c>
      <c r="L19" s="68">
        <v>2500</v>
      </c>
      <c r="M19" s="66">
        <f t="shared" si="6"/>
        <v>2500</v>
      </c>
      <c r="N19" s="9"/>
      <c r="O19" s="7"/>
      <c r="P19" s="7"/>
      <c r="Q19" s="39"/>
      <c r="R19" s="7"/>
      <c r="S19" s="1">
        <v>2500</v>
      </c>
      <c r="T19" s="39"/>
      <c r="U19" s="49"/>
      <c r="V19" s="47"/>
      <c r="W19" s="47"/>
      <c r="X19" s="39"/>
      <c r="Y19" s="7"/>
      <c r="Z19" s="7"/>
      <c r="AA19" s="7"/>
      <c r="AB19" s="7"/>
      <c r="AC19" s="7"/>
      <c r="AD19" s="7"/>
      <c r="AE19" s="1">
        <v>-900</v>
      </c>
      <c r="AF19" s="7"/>
      <c r="AG19" s="38">
        <v>-500</v>
      </c>
      <c r="AH19" s="7"/>
      <c r="AI19" s="7"/>
      <c r="AJ19" s="7"/>
      <c r="AK19" s="7"/>
      <c r="AL19" s="7"/>
      <c r="AM19" s="39"/>
      <c r="AN19" s="7"/>
    </row>
    <row r="20" spans="1:40" x14ac:dyDescent="0.2">
      <c r="A20" s="58"/>
      <c r="B20" s="59"/>
      <c r="C20" s="60">
        <f t="shared" si="1"/>
        <v>-56484.119999999995</v>
      </c>
      <c r="D20" s="31">
        <f t="shared" si="12"/>
        <v>0.91867818877459739</v>
      </c>
      <c r="E20" s="31">
        <f t="shared" si="8"/>
        <v>0.5675305872206442</v>
      </c>
      <c r="F20" s="65">
        <f t="shared" si="0"/>
        <v>2500</v>
      </c>
      <c r="G20" s="74">
        <f>V20+W20+X20+Y20+AA20+AB20+AD20++AE20+AF20+AG20+AI20+AJ20+AK20+AL20+AM20</f>
        <v>-34038</v>
      </c>
      <c r="H20" s="74">
        <f t="shared" si="14"/>
        <v>-2500</v>
      </c>
      <c r="I20" s="66">
        <f t="shared" si="11"/>
        <v>-58984.119999999995</v>
      </c>
      <c r="J20" s="66">
        <f t="shared" si="4"/>
        <v>-120000</v>
      </c>
      <c r="K20" s="68">
        <v>-120000</v>
      </c>
      <c r="L20" s="68">
        <v>2500</v>
      </c>
      <c r="M20" s="66">
        <f t="shared" si="6"/>
        <v>2500</v>
      </c>
      <c r="N20" s="9"/>
      <c r="O20" s="7"/>
      <c r="P20" s="7"/>
      <c r="Q20" s="39"/>
      <c r="R20" s="7"/>
      <c r="S20" s="1">
        <v>2500</v>
      </c>
      <c r="T20" s="39"/>
      <c r="U20" s="49"/>
      <c r="V20" s="47"/>
      <c r="W20" s="47"/>
      <c r="X20" s="39"/>
      <c r="Y20" s="7"/>
      <c r="Z20" s="7"/>
      <c r="AA20" s="7"/>
      <c r="AB20" s="7"/>
      <c r="AC20" s="7"/>
      <c r="AD20" s="7"/>
      <c r="AE20" s="1">
        <v>-900</v>
      </c>
      <c r="AF20" s="7"/>
      <c r="AG20" s="38">
        <v>-500</v>
      </c>
      <c r="AH20" s="7"/>
      <c r="AI20" s="7"/>
      <c r="AJ20" s="7"/>
      <c r="AK20" s="7"/>
      <c r="AL20" s="1">
        <v>-32638</v>
      </c>
      <c r="AM20" s="39"/>
      <c r="AN20" s="7"/>
    </row>
    <row r="21" spans="1:40" x14ac:dyDescent="0.2">
      <c r="A21" s="58"/>
      <c r="B21" s="59"/>
      <c r="C21" s="60">
        <f t="shared" si="1"/>
        <v>-55384.119999999995</v>
      </c>
      <c r="D21" s="31">
        <f t="shared" si="12"/>
        <v>0.9171967729263919</v>
      </c>
      <c r="E21" s="31">
        <f t="shared" si="8"/>
        <v>0.56236763414508162</v>
      </c>
      <c r="F21" s="65">
        <f t="shared" si="0"/>
        <v>2500</v>
      </c>
      <c r="G21" s="74">
        <f>V21+W21+X21+Y21+AA21+AB21+AD21++AE21+AF21+AG21+AI21+AJ21+AK21+AL21+AM21</f>
        <v>-1400</v>
      </c>
      <c r="H21" s="74">
        <f t="shared" si="14"/>
        <v>-2500</v>
      </c>
      <c r="I21" s="66">
        <f t="shared" si="11"/>
        <v>-57884.119999999995</v>
      </c>
      <c r="J21" s="66">
        <f t="shared" si="4"/>
        <v>-120000</v>
      </c>
      <c r="K21" s="68">
        <v>-120000</v>
      </c>
      <c r="L21" s="68">
        <v>2500</v>
      </c>
      <c r="M21" s="66">
        <f t="shared" si="6"/>
        <v>2500</v>
      </c>
      <c r="N21" s="9"/>
      <c r="O21" s="7"/>
      <c r="P21" s="7"/>
      <c r="Q21" s="39"/>
      <c r="R21" s="7"/>
      <c r="S21" s="1">
        <v>2500</v>
      </c>
      <c r="T21" s="39"/>
      <c r="U21" s="49"/>
      <c r="V21" s="47"/>
      <c r="W21" s="47"/>
      <c r="X21" s="39"/>
      <c r="Y21" s="7"/>
      <c r="Z21" s="7"/>
      <c r="AA21" s="7"/>
      <c r="AB21" s="7"/>
      <c r="AC21" s="7"/>
      <c r="AD21" s="7"/>
      <c r="AE21" s="1">
        <v>-900</v>
      </c>
      <c r="AF21" s="7"/>
      <c r="AG21" s="38">
        <v>-500</v>
      </c>
      <c r="AH21" s="7"/>
      <c r="AI21" s="7"/>
      <c r="AJ21" s="7"/>
      <c r="AK21" s="7"/>
      <c r="AL21" s="7"/>
      <c r="AM21" s="39"/>
      <c r="AN21" s="7"/>
    </row>
    <row r="22" spans="1:40" x14ac:dyDescent="0.2">
      <c r="A22" s="58"/>
      <c r="B22" s="59"/>
      <c r="C22" s="60">
        <f t="shared" si="1"/>
        <v>-54284.119999999995</v>
      </c>
      <c r="D22" s="31">
        <f t="shared" si="12"/>
        <v>0.91566038257799898</v>
      </c>
      <c r="E22" s="31">
        <f t="shared" si="8"/>
        <v>0.55710180463353032</v>
      </c>
      <c r="F22" s="65">
        <f t="shared" si="0"/>
        <v>2500</v>
      </c>
      <c r="G22" s="74">
        <f>V22+W22+X22+Y22+AA22+AB22+AD22++AE22+AF22+AG22+AI22+AJ22+AK22+AL22+AM22</f>
        <v>-1400</v>
      </c>
      <c r="H22" s="74">
        <f t="shared" si="14"/>
        <v>-2500</v>
      </c>
      <c r="I22" s="66">
        <f t="shared" si="11"/>
        <v>-56784.119999999995</v>
      </c>
      <c r="J22" s="66">
        <f t="shared" si="4"/>
        <v>-120000</v>
      </c>
      <c r="K22" s="68">
        <v>-120000</v>
      </c>
      <c r="L22" s="68">
        <v>2500</v>
      </c>
      <c r="M22" s="66">
        <f t="shared" si="6"/>
        <v>2500</v>
      </c>
      <c r="N22" s="9"/>
      <c r="O22" s="7"/>
      <c r="P22" s="7"/>
      <c r="Q22" s="39"/>
      <c r="R22" s="7"/>
      <c r="S22" s="1">
        <v>2500</v>
      </c>
      <c r="T22" s="39"/>
      <c r="U22" s="49"/>
      <c r="V22" s="47"/>
      <c r="W22" s="47"/>
      <c r="X22" s="39"/>
      <c r="Y22" s="7"/>
      <c r="Z22" s="7"/>
      <c r="AA22" s="7"/>
      <c r="AB22" s="7"/>
      <c r="AC22" s="7"/>
      <c r="AD22" s="7"/>
      <c r="AE22" s="1">
        <v>-900</v>
      </c>
      <c r="AF22" s="7"/>
      <c r="AG22" s="38">
        <v>-500</v>
      </c>
      <c r="AH22" s="7"/>
      <c r="AI22" s="7"/>
      <c r="AJ22" s="7"/>
      <c r="AK22" s="7"/>
      <c r="AL22" s="7"/>
      <c r="AM22" s="39"/>
      <c r="AN22" s="7"/>
    </row>
    <row r="23" spans="1:40" x14ac:dyDescent="0.2">
      <c r="A23" s="61"/>
      <c r="B23" s="62"/>
      <c r="C23" s="63">
        <f t="shared" si="1"/>
        <v>-68742.12</v>
      </c>
      <c r="D23" s="32">
        <f t="shared" si="12"/>
        <v>0.93219614516100158</v>
      </c>
      <c r="E23" s="32">
        <f t="shared" si="8"/>
        <v>0.65002279851483957</v>
      </c>
      <c r="F23" s="69">
        <f t="shared" si="0"/>
        <v>2500</v>
      </c>
      <c r="G23" s="75">
        <f>U23+V23+W23+X23+Y23+AA23+AB23+AC23+AD23+AE23+AF23+AG23+AI23+AJ23+AK23+AL23+AM23</f>
        <v>-16958</v>
      </c>
      <c r="H23" s="75">
        <f t="shared" si="14"/>
        <v>-2500</v>
      </c>
      <c r="I23" s="70">
        <f t="shared" si="11"/>
        <v>-71242.12</v>
      </c>
      <c r="J23" s="70">
        <f t="shared" si="4"/>
        <v>-120000</v>
      </c>
      <c r="K23" s="72">
        <v>-120000</v>
      </c>
      <c r="L23" s="72">
        <v>2500</v>
      </c>
      <c r="M23" s="70">
        <f t="shared" si="6"/>
        <v>2500</v>
      </c>
      <c r="N23" s="8"/>
      <c r="O23" s="3"/>
      <c r="P23" s="3"/>
      <c r="Q23" s="41"/>
      <c r="R23" s="3"/>
      <c r="S23" s="22">
        <v>2500</v>
      </c>
      <c r="T23" s="41"/>
      <c r="U23" s="48"/>
      <c r="V23" s="3"/>
      <c r="W23" s="3"/>
      <c r="X23" s="51">
        <v>-11058</v>
      </c>
      <c r="Y23" s="3"/>
      <c r="Z23" s="3"/>
      <c r="AA23" s="3"/>
      <c r="AB23" s="3"/>
      <c r="AC23" s="22">
        <v>-4500</v>
      </c>
      <c r="AD23" s="3"/>
      <c r="AE23" s="22">
        <v>-900</v>
      </c>
      <c r="AF23" s="3"/>
      <c r="AG23" s="51">
        <v>-500</v>
      </c>
      <c r="AH23" s="3"/>
      <c r="AI23" s="3"/>
      <c r="AJ23" s="3"/>
      <c r="AK23" s="3"/>
      <c r="AL23" s="3"/>
      <c r="AM23" s="41"/>
      <c r="AN23" s="7"/>
    </row>
    <row r="24" spans="1:40" x14ac:dyDescent="0.2">
      <c r="A24" s="58"/>
      <c r="B24" s="59"/>
      <c r="C24" s="60">
        <f t="shared" si="1"/>
        <v>-68742.12</v>
      </c>
      <c r="D24" s="31">
        <f t="shared" si="12"/>
        <v>0.96490839969388897</v>
      </c>
      <c r="E24" s="31">
        <f t="shared" si="8"/>
        <v>0.66184061100820069</v>
      </c>
      <c r="F24" s="65">
        <f t="shared" si="0"/>
        <v>0</v>
      </c>
      <c r="G24" s="67">
        <v>0</v>
      </c>
      <c r="H24" s="67">
        <f t="shared" ref="H24:H25" si="15">(IF(SUM(M23+G24+F24)&gt;=0,G24,M23))</f>
        <v>0</v>
      </c>
      <c r="I24" s="66">
        <f t="shared" si="11"/>
        <v>-71242.12</v>
      </c>
      <c r="J24" s="66">
        <f t="shared" si="4"/>
        <v>-120000</v>
      </c>
      <c r="K24" s="68">
        <v>-120000</v>
      </c>
      <c r="L24" s="68">
        <v>2500</v>
      </c>
      <c r="M24" s="73">
        <f t="shared" si="6"/>
        <v>2500</v>
      </c>
      <c r="N24" s="14"/>
      <c r="O24" s="7"/>
      <c r="P24" s="7"/>
      <c r="Q24" s="39"/>
      <c r="R24" s="7"/>
      <c r="S24" s="16"/>
      <c r="T24" s="39"/>
      <c r="U24" s="49"/>
      <c r="V24" s="47"/>
      <c r="W24" s="47"/>
      <c r="X24" s="39"/>
      <c r="Y24" s="7"/>
      <c r="Z24" s="7"/>
      <c r="AA24" s="7"/>
      <c r="AB24" s="7"/>
      <c r="AC24" s="7"/>
      <c r="AD24" s="7"/>
      <c r="AE24" s="7"/>
      <c r="AF24" s="7"/>
      <c r="AG24" s="39"/>
      <c r="AH24" s="7"/>
      <c r="AI24" s="7"/>
      <c r="AJ24" s="7"/>
      <c r="AK24" s="7"/>
      <c r="AL24" s="7"/>
      <c r="AM24" s="39"/>
      <c r="AN24" s="7"/>
    </row>
    <row r="25" spans="1:40" x14ac:dyDescent="0.2">
      <c r="A25" s="61"/>
      <c r="B25" s="62"/>
      <c r="C25" s="63">
        <f t="shared" si="1"/>
        <v>-68742.12</v>
      </c>
      <c r="D25" s="32">
        <f t="shared" si="12"/>
        <v>0.96490839969388897</v>
      </c>
      <c r="E25" s="32">
        <f t="shared" si="8"/>
        <v>0.66184061100820069</v>
      </c>
      <c r="F25" s="69">
        <f t="shared" si="0"/>
        <v>0</v>
      </c>
      <c r="G25" s="71">
        <v>0</v>
      </c>
      <c r="H25" s="71">
        <f t="shared" si="15"/>
        <v>0</v>
      </c>
      <c r="I25" s="70">
        <f t="shared" si="11"/>
        <v>-71242.12</v>
      </c>
      <c r="J25" s="70">
        <f t="shared" si="4"/>
        <v>-120000</v>
      </c>
      <c r="K25" s="72">
        <v>-120000</v>
      </c>
      <c r="L25" s="72">
        <v>2500</v>
      </c>
      <c r="M25" s="70">
        <f t="shared" si="6"/>
        <v>2500</v>
      </c>
      <c r="N25" s="15"/>
      <c r="O25" s="3"/>
      <c r="P25" s="3"/>
      <c r="Q25" s="41"/>
      <c r="R25" s="3"/>
      <c r="S25" s="3"/>
      <c r="T25" s="41"/>
      <c r="U25" s="48"/>
      <c r="V25" s="3"/>
      <c r="W25" s="3"/>
      <c r="X25" s="41"/>
      <c r="Y25" s="3"/>
      <c r="Z25" s="3"/>
      <c r="AA25" s="3"/>
      <c r="AB25" s="3"/>
      <c r="AC25" s="3"/>
      <c r="AD25" s="3"/>
      <c r="AE25" s="3"/>
      <c r="AF25" s="3"/>
      <c r="AG25" s="41"/>
      <c r="AH25" s="3"/>
      <c r="AI25" s="3"/>
      <c r="AJ25" s="3"/>
      <c r="AK25" s="3"/>
      <c r="AL25" s="3"/>
      <c r="AM25" s="41"/>
      <c r="AN25" s="7"/>
    </row>
    <row r="26" spans="1:40" x14ac:dyDescent="0.2">
      <c r="A26" s="58"/>
      <c r="B26" s="59"/>
      <c r="C26" s="60">
        <f t="shared" si="1"/>
        <v>-67542.12</v>
      </c>
      <c r="D26" s="33">
        <f t="shared" si="12"/>
        <v>0.9297927978974182</v>
      </c>
      <c r="E26" s="33"/>
      <c r="F26" s="65">
        <f t="shared" si="0"/>
        <v>2600</v>
      </c>
      <c r="G26" s="66">
        <f>V26+W26+X26+Y26+Z26+AA26+AB26+AC26+AD26++AE26+AF26+AG26+AH26+AI26+AJ26+AK26+AL26+AM26</f>
        <v>-1400</v>
      </c>
      <c r="H26" s="66">
        <f t="shared" ref="H26:H30" si="16">-IF(AND(M25+G26&gt;=0,M25+G26&gt;F26),G26,IF(AND(M25+G26&lt;0,M25&gt;F26),M25,F26))</f>
        <v>-2600</v>
      </c>
      <c r="I26" s="66">
        <f t="shared" si="11"/>
        <v>-70042.12</v>
      </c>
      <c r="J26" s="66">
        <f t="shared" si="4"/>
        <v>-120000</v>
      </c>
      <c r="K26" s="68">
        <v>-120000</v>
      </c>
      <c r="L26" s="68">
        <v>2500</v>
      </c>
      <c r="M26" s="66">
        <f t="shared" si="6"/>
        <v>2500</v>
      </c>
      <c r="N26" s="14"/>
      <c r="O26" s="7"/>
      <c r="P26" s="7"/>
      <c r="Q26" s="39"/>
      <c r="R26" s="7"/>
      <c r="S26" s="1">
        <v>2600</v>
      </c>
      <c r="T26" s="39"/>
      <c r="U26" s="49"/>
      <c r="V26" s="47"/>
      <c r="W26" s="47"/>
      <c r="X26" s="39"/>
      <c r="Y26" s="7"/>
      <c r="Z26" s="7"/>
      <c r="AA26" s="7"/>
      <c r="AB26" s="7"/>
      <c r="AC26" s="7"/>
      <c r="AD26" s="7"/>
      <c r="AE26" s="1">
        <v>-900</v>
      </c>
      <c r="AF26" s="7"/>
      <c r="AG26" s="38">
        <v>-500</v>
      </c>
      <c r="AH26" s="7"/>
      <c r="AI26" s="7"/>
      <c r="AJ26" s="7"/>
      <c r="AK26" s="7"/>
      <c r="AL26" s="7"/>
      <c r="AM26" s="39"/>
      <c r="AN26" s="7"/>
    </row>
    <row r="27" spans="1:40" x14ac:dyDescent="0.2">
      <c r="A27" s="58"/>
      <c r="B27" s="59"/>
      <c r="C27" s="60">
        <f t="shared" si="1"/>
        <v>-66342.12</v>
      </c>
      <c r="D27" s="33">
        <f t="shared" si="12"/>
        <v>0.92861354058362211</v>
      </c>
      <c r="E27" s="33"/>
      <c r="F27" s="65">
        <f t="shared" si="0"/>
        <v>2600</v>
      </c>
      <c r="G27" s="66">
        <f>V27+W27+X27+Y27+Z27+AA27+AB27+AC27+AD27++AE27+AF27+AG27+AH27+AI27+AJ27+AK27+AL27+AM27</f>
        <v>-1400</v>
      </c>
      <c r="H27" s="66">
        <f t="shared" si="16"/>
        <v>-2600</v>
      </c>
      <c r="I27" s="66">
        <f t="shared" si="11"/>
        <v>-68842.12</v>
      </c>
      <c r="J27" s="66">
        <f t="shared" si="4"/>
        <v>-120000</v>
      </c>
      <c r="K27" s="68">
        <v>-120000</v>
      </c>
      <c r="L27" s="68">
        <v>2500</v>
      </c>
      <c r="M27" s="66">
        <f t="shared" si="6"/>
        <v>2500</v>
      </c>
      <c r="N27" s="14"/>
      <c r="O27" s="7"/>
      <c r="P27" s="7"/>
      <c r="Q27" s="39"/>
      <c r="R27" s="7"/>
      <c r="S27" s="1">
        <v>2600</v>
      </c>
      <c r="T27" s="39"/>
      <c r="U27" s="49"/>
      <c r="V27" s="47"/>
      <c r="W27" s="47"/>
      <c r="X27" s="39"/>
      <c r="Y27" s="7"/>
      <c r="Z27" s="7"/>
      <c r="AA27" s="7"/>
      <c r="AB27" s="7"/>
      <c r="AC27" s="7"/>
      <c r="AD27" s="7"/>
      <c r="AE27" s="1">
        <v>-900</v>
      </c>
      <c r="AF27" s="7"/>
      <c r="AG27" s="38">
        <v>-500</v>
      </c>
      <c r="AH27" s="7"/>
      <c r="AI27" s="7"/>
      <c r="AJ27" s="7"/>
      <c r="AK27" s="7"/>
      <c r="AL27" s="7"/>
      <c r="AM27" s="39"/>
      <c r="AN27" s="7"/>
    </row>
    <row r="28" spans="1:40" x14ac:dyDescent="0.2">
      <c r="A28" s="58"/>
      <c r="B28" s="59"/>
      <c r="C28" s="60">
        <f t="shared" si="1"/>
        <v>-68642.12</v>
      </c>
      <c r="D28" s="33">
        <f t="shared" si="12"/>
        <v>0.93084006806422159</v>
      </c>
      <c r="E28" s="33"/>
      <c r="F28" s="65">
        <f t="shared" si="0"/>
        <v>2600</v>
      </c>
      <c r="G28" s="66">
        <f>V28+W28+X28+Y28+Z28+AA28+AB28+AC28+AD28++AE28+AF28+AG28+AH28+AI28+AJ28+AK28+AL28+AM28</f>
        <v>-4900</v>
      </c>
      <c r="H28" s="66">
        <f t="shared" si="16"/>
        <v>-2600</v>
      </c>
      <c r="I28" s="66">
        <f t="shared" si="11"/>
        <v>-71142.12</v>
      </c>
      <c r="J28" s="66">
        <f t="shared" si="4"/>
        <v>-120000</v>
      </c>
      <c r="K28" s="68">
        <v>-120000</v>
      </c>
      <c r="L28" s="68">
        <v>2500</v>
      </c>
      <c r="M28" s="66">
        <f t="shared" si="6"/>
        <v>2500</v>
      </c>
      <c r="N28" s="14"/>
      <c r="O28" s="7"/>
      <c r="P28" s="7"/>
      <c r="Q28" s="39"/>
      <c r="R28" s="7"/>
      <c r="S28" s="1">
        <v>2600</v>
      </c>
      <c r="T28" s="39"/>
      <c r="U28" s="49"/>
      <c r="V28" s="47"/>
      <c r="W28" s="47"/>
      <c r="X28" s="39"/>
      <c r="Y28" s="7"/>
      <c r="Z28" s="7"/>
      <c r="AA28" s="7"/>
      <c r="AB28" s="7"/>
      <c r="AC28" s="7"/>
      <c r="AD28" s="7"/>
      <c r="AE28" s="1">
        <v>-900</v>
      </c>
      <c r="AF28" s="7"/>
      <c r="AG28" s="38">
        <v>-500</v>
      </c>
      <c r="AH28" s="7"/>
      <c r="AI28" s="7"/>
      <c r="AJ28" s="7"/>
      <c r="AK28" s="7"/>
      <c r="AL28" s="7"/>
      <c r="AM28" s="38">
        <v>-3500</v>
      </c>
      <c r="AN28" s="7"/>
    </row>
    <row r="29" spans="1:40" x14ac:dyDescent="0.2">
      <c r="A29" s="58"/>
      <c r="B29" s="59"/>
      <c r="C29" s="60">
        <f t="shared" si="1"/>
        <v>-67442.12</v>
      </c>
      <c r="D29" s="33">
        <f t="shared" si="12"/>
        <v>0.92969601660387102</v>
      </c>
      <c r="E29" s="33"/>
      <c r="F29" s="65">
        <f t="shared" si="0"/>
        <v>2600</v>
      </c>
      <c r="G29" s="66">
        <f t="shared" ref="G29:G43" si="17">V29+W29+X29+Y29+Z29+AA29+AB29+AC29+AE29+AF29+AG29+AH29+AI29+AJ29+AK29+AL29+AM29+AN29</f>
        <v>-1400</v>
      </c>
      <c r="H29" s="66">
        <f t="shared" si="16"/>
        <v>-2600</v>
      </c>
      <c r="I29" s="66">
        <f t="shared" si="11"/>
        <v>-69942.12</v>
      </c>
      <c r="J29" s="66">
        <f t="shared" si="4"/>
        <v>-120000</v>
      </c>
      <c r="K29" s="68">
        <v>-120000</v>
      </c>
      <c r="L29" s="68">
        <v>2500</v>
      </c>
      <c r="M29" s="66">
        <f t="shared" si="6"/>
        <v>2500</v>
      </c>
      <c r="N29" s="14"/>
      <c r="O29" s="7"/>
      <c r="P29" s="7"/>
      <c r="Q29" s="39"/>
      <c r="R29" s="7"/>
      <c r="S29" s="1">
        <v>2600</v>
      </c>
      <c r="T29" s="39"/>
      <c r="U29" s="49"/>
      <c r="V29" s="47"/>
      <c r="W29" s="47"/>
      <c r="X29" s="39"/>
      <c r="Y29" s="7"/>
      <c r="Z29" s="7"/>
      <c r="AA29" s="7"/>
      <c r="AB29" s="7"/>
      <c r="AC29" s="7"/>
      <c r="AD29" s="7"/>
      <c r="AE29" s="1">
        <v>-900</v>
      </c>
      <c r="AF29" s="7"/>
      <c r="AG29" s="38">
        <v>-500</v>
      </c>
      <c r="AH29" s="7"/>
      <c r="AI29" s="7"/>
      <c r="AJ29" s="7"/>
      <c r="AK29" s="7"/>
      <c r="AL29" s="7"/>
      <c r="AM29" s="39"/>
      <c r="AN29" s="7"/>
    </row>
    <row r="30" spans="1:40" x14ac:dyDescent="0.2">
      <c r="A30" s="61"/>
      <c r="B30" s="62"/>
      <c r="C30" s="63">
        <f t="shared" si="1"/>
        <v>-66242.12</v>
      </c>
      <c r="D30" s="34">
        <f t="shared" si="12"/>
        <v>0.9285134784332173</v>
      </c>
      <c r="E30" s="34"/>
      <c r="F30" s="69">
        <f t="shared" si="0"/>
        <v>2600</v>
      </c>
      <c r="G30" s="70">
        <f t="shared" si="17"/>
        <v>-1400</v>
      </c>
      <c r="H30" s="70">
        <f t="shared" si="16"/>
        <v>-2600</v>
      </c>
      <c r="I30" s="70">
        <f t="shared" si="11"/>
        <v>-68742.12</v>
      </c>
      <c r="J30" s="70">
        <f t="shared" si="4"/>
        <v>-120000</v>
      </c>
      <c r="K30" s="72">
        <v>-120000</v>
      </c>
      <c r="L30" s="72">
        <v>2500</v>
      </c>
      <c r="M30" s="70">
        <f t="shared" si="6"/>
        <v>2500</v>
      </c>
      <c r="N30" s="15"/>
      <c r="O30" s="3"/>
      <c r="P30" s="3"/>
      <c r="Q30" s="41"/>
      <c r="R30" s="3"/>
      <c r="S30" s="22">
        <v>2600</v>
      </c>
      <c r="T30" s="41"/>
      <c r="U30" s="48"/>
      <c r="V30" s="3"/>
      <c r="W30" s="3"/>
      <c r="X30" s="41"/>
      <c r="Y30" s="3"/>
      <c r="Z30" s="3"/>
      <c r="AA30" s="3"/>
      <c r="AB30" s="3"/>
      <c r="AC30" s="3"/>
      <c r="AD30" s="3"/>
      <c r="AE30" s="22">
        <v>-900</v>
      </c>
      <c r="AF30" s="3"/>
      <c r="AG30" s="51">
        <v>-500</v>
      </c>
      <c r="AH30" s="3"/>
      <c r="AI30" s="3"/>
      <c r="AJ30" s="3"/>
      <c r="AK30" s="3"/>
      <c r="AL30" s="3"/>
      <c r="AM30" s="41"/>
      <c r="AN30" s="7"/>
    </row>
    <row r="31" spans="1:40" x14ac:dyDescent="0.2">
      <c r="A31" s="58"/>
      <c r="B31" s="59"/>
      <c r="C31" s="60">
        <f t="shared" si="1"/>
        <v>-66242.12</v>
      </c>
      <c r="D31" s="33">
        <f t="shared" si="12"/>
        <v>0.96363219522470356</v>
      </c>
      <c r="E31" s="33"/>
      <c r="F31" s="65">
        <f t="shared" si="0"/>
        <v>0</v>
      </c>
      <c r="G31" s="67">
        <f t="shared" si="17"/>
        <v>0</v>
      </c>
      <c r="H31" s="67">
        <v>0</v>
      </c>
      <c r="I31" s="66">
        <f t="shared" si="11"/>
        <v>-68742.12</v>
      </c>
      <c r="J31" s="66">
        <f t="shared" si="4"/>
        <v>-120000</v>
      </c>
      <c r="K31" s="68">
        <v>-120000</v>
      </c>
      <c r="L31" s="68">
        <v>2500</v>
      </c>
      <c r="M31" s="66">
        <f t="shared" si="6"/>
        <v>2500</v>
      </c>
      <c r="N31" s="14"/>
      <c r="O31" s="7"/>
      <c r="P31" s="7"/>
      <c r="Q31" s="39"/>
      <c r="R31" s="7"/>
      <c r="S31" s="16"/>
      <c r="T31" s="39"/>
      <c r="U31" s="49"/>
      <c r="V31" s="47"/>
      <c r="W31" s="47"/>
      <c r="X31" s="39"/>
      <c r="Y31" s="7"/>
      <c r="Z31" s="7"/>
      <c r="AA31" s="7"/>
      <c r="AB31" s="7"/>
      <c r="AC31" s="7"/>
      <c r="AD31" s="7"/>
      <c r="AE31" s="7"/>
      <c r="AF31" s="7"/>
      <c r="AG31" s="39"/>
      <c r="AH31" s="7"/>
      <c r="AI31" s="7"/>
      <c r="AJ31" s="7"/>
      <c r="AK31" s="7"/>
      <c r="AL31" s="7"/>
      <c r="AM31" s="39"/>
      <c r="AN31" s="7"/>
    </row>
    <row r="32" spans="1:40" x14ac:dyDescent="0.2">
      <c r="A32" s="61"/>
      <c r="B32" s="62"/>
      <c r="C32" s="63">
        <f t="shared" si="1"/>
        <v>-66242.12</v>
      </c>
      <c r="D32" s="32">
        <f t="shared" si="12"/>
        <v>0.96363219522470356</v>
      </c>
      <c r="E32" s="32"/>
      <c r="F32" s="69">
        <f t="shared" si="0"/>
        <v>0</v>
      </c>
      <c r="G32" s="71">
        <f t="shared" si="17"/>
        <v>0</v>
      </c>
      <c r="H32" s="71">
        <v>0</v>
      </c>
      <c r="I32" s="70">
        <f t="shared" si="11"/>
        <v>-68742.12</v>
      </c>
      <c r="J32" s="70">
        <f t="shared" si="4"/>
        <v>-120000</v>
      </c>
      <c r="K32" s="72">
        <v>-120000</v>
      </c>
      <c r="L32" s="72">
        <v>2500</v>
      </c>
      <c r="M32" s="70">
        <f t="shared" si="6"/>
        <v>2500</v>
      </c>
      <c r="N32" s="15"/>
      <c r="O32" s="3"/>
      <c r="P32" s="3"/>
      <c r="Q32" s="41"/>
      <c r="R32" s="3"/>
      <c r="S32" s="3"/>
      <c r="T32" s="41"/>
      <c r="U32" s="48"/>
      <c r="V32" s="3"/>
      <c r="W32" s="3"/>
      <c r="X32" s="41"/>
      <c r="Y32" s="3"/>
      <c r="Z32" s="3"/>
      <c r="AA32" s="3"/>
      <c r="AB32" s="3"/>
      <c r="AC32" s="3"/>
      <c r="AD32" s="3"/>
      <c r="AE32" s="3"/>
      <c r="AF32" s="3"/>
      <c r="AG32" s="41"/>
      <c r="AH32" s="3"/>
      <c r="AI32" s="3"/>
      <c r="AJ32" s="3"/>
      <c r="AK32" s="3"/>
      <c r="AL32" s="3"/>
      <c r="AM32" s="41"/>
      <c r="AN32" s="7"/>
    </row>
    <row r="33" spans="1:40" x14ac:dyDescent="0.2">
      <c r="A33" s="58"/>
      <c r="B33" s="59"/>
      <c r="C33" s="60">
        <f t="shared" si="1"/>
        <v>-65042.119999999995</v>
      </c>
      <c r="D33" s="33">
        <f t="shared" si="12"/>
        <v>0.92729047824616651</v>
      </c>
      <c r="E33" s="33"/>
      <c r="F33" s="65">
        <f t="shared" si="0"/>
        <v>2600</v>
      </c>
      <c r="G33" s="66">
        <f t="shared" si="17"/>
        <v>-1400</v>
      </c>
      <c r="H33" s="66">
        <f t="shared" ref="H33:H37" si="18">-IF(AND(M32+G33&gt;=0,M32+G33&gt;F33),G33,IF(AND(M32+G33&lt;0,M32&gt;F33),M32,F33))</f>
        <v>-2600</v>
      </c>
      <c r="I33" s="66">
        <f t="shared" si="11"/>
        <v>-67542.12</v>
      </c>
      <c r="J33" s="66">
        <f t="shared" si="4"/>
        <v>-120000</v>
      </c>
      <c r="K33" s="68">
        <v>-120000</v>
      </c>
      <c r="L33" s="68">
        <v>2500</v>
      </c>
      <c r="M33" s="66">
        <f t="shared" si="6"/>
        <v>2500</v>
      </c>
      <c r="N33" s="14"/>
      <c r="O33" s="7"/>
      <c r="P33" s="7"/>
      <c r="Q33" s="39"/>
      <c r="R33" s="7"/>
      <c r="S33" s="1">
        <v>2600</v>
      </c>
      <c r="T33" s="39"/>
      <c r="U33" s="49"/>
      <c r="V33" s="47"/>
      <c r="W33" s="47"/>
      <c r="X33" s="39"/>
      <c r="Y33" s="7"/>
      <c r="Z33" s="7"/>
      <c r="AA33" s="7"/>
      <c r="AB33" s="7"/>
      <c r="AC33" s="7"/>
      <c r="AD33" s="7"/>
      <c r="AE33" s="1">
        <v>-900</v>
      </c>
      <c r="AF33" s="7"/>
      <c r="AG33" s="38">
        <v>-500</v>
      </c>
      <c r="AH33" s="7"/>
      <c r="AI33" s="7"/>
      <c r="AJ33" s="7"/>
      <c r="AK33" s="7"/>
      <c r="AL33" s="7"/>
      <c r="AM33" s="39"/>
      <c r="AN33" s="7"/>
    </row>
    <row r="34" spans="1:40" x14ac:dyDescent="0.2">
      <c r="A34" s="58"/>
      <c r="B34" s="59"/>
      <c r="C34" s="60">
        <f t="shared" si="1"/>
        <v>-63842.119999999995</v>
      </c>
      <c r="D34" s="33">
        <f t="shared" si="12"/>
        <v>0.9260249032086626</v>
      </c>
      <c r="E34" s="33"/>
      <c r="F34" s="65">
        <f t="shared" si="0"/>
        <v>2600</v>
      </c>
      <c r="G34" s="66">
        <f t="shared" si="17"/>
        <v>-1400</v>
      </c>
      <c r="H34" s="66">
        <f t="shared" si="18"/>
        <v>-2600</v>
      </c>
      <c r="I34" s="66">
        <f t="shared" si="11"/>
        <v>-66342.12</v>
      </c>
      <c r="J34" s="66">
        <f t="shared" si="4"/>
        <v>-120000</v>
      </c>
      <c r="K34" s="68">
        <v>-120000</v>
      </c>
      <c r="L34" s="68">
        <v>2500</v>
      </c>
      <c r="M34" s="66">
        <f t="shared" si="6"/>
        <v>2500</v>
      </c>
      <c r="N34" s="9"/>
      <c r="O34" s="7"/>
      <c r="P34" s="7"/>
      <c r="Q34" s="39"/>
      <c r="R34" s="7"/>
      <c r="S34" s="1">
        <v>2600</v>
      </c>
      <c r="T34" s="39"/>
      <c r="U34" s="49"/>
      <c r="V34" s="47"/>
      <c r="W34" s="47"/>
      <c r="X34" s="39"/>
      <c r="Y34" s="7"/>
      <c r="Z34" s="7"/>
      <c r="AA34" s="7"/>
      <c r="AB34" s="7"/>
      <c r="AC34" s="7"/>
      <c r="AD34" s="7"/>
      <c r="AE34" s="1">
        <v>-900</v>
      </c>
      <c r="AF34" s="7"/>
      <c r="AG34" s="38">
        <v>-500</v>
      </c>
      <c r="AH34" s="7"/>
      <c r="AI34" s="7"/>
      <c r="AJ34" s="7"/>
      <c r="AK34" s="7"/>
      <c r="AL34" s="7"/>
      <c r="AM34" s="39"/>
      <c r="AN34" s="7"/>
    </row>
    <row r="35" spans="1:40" x14ac:dyDescent="0.2">
      <c r="A35" s="58"/>
      <c r="B35" s="59"/>
      <c r="C35" s="60">
        <f t="shared" si="1"/>
        <v>-62642.119999999995</v>
      </c>
      <c r="D35" s="33">
        <f t="shared" si="12"/>
        <v>0.92471449077767276</v>
      </c>
      <c r="E35" s="33"/>
      <c r="F35" s="65">
        <f t="shared" si="0"/>
        <v>2600</v>
      </c>
      <c r="G35" s="66">
        <f t="shared" si="17"/>
        <v>-1400</v>
      </c>
      <c r="H35" s="66">
        <f t="shared" si="18"/>
        <v>-2600</v>
      </c>
      <c r="I35" s="66">
        <f t="shared" si="11"/>
        <v>-65142.119999999995</v>
      </c>
      <c r="J35" s="66">
        <f t="shared" si="4"/>
        <v>-120000</v>
      </c>
      <c r="K35" s="68">
        <v>-120000</v>
      </c>
      <c r="L35" s="68">
        <v>2500</v>
      </c>
      <c r="M35" s="66">
        <f t="shared" si="6"/>
        <v>2500</v>
      </c>
      <c r="N35" s="9"/>
      <c r="O35" s="7"/>
      <c r="P35" s="7"/>
      <c r="Q35" s="39"/>
      <c r="R35" s="7"/>
      <c r="S35" s="1">
        <v>2600</v>
      </c>
      <c r="T35" s="39"/>
      <c r="U35" s="49"/>
      <c r="V35" s="47"/>
      <c r="W35" s="47"/>
      <c r="X35" s="39"/>
      <c r="Y35" s="7"/>
      <c r="Z35" s="7"/>
      <c r="AA35" s="7"/>
      <c r="AB35" s="7"/>
      <c r="AC35" s="7"/>
      <c r="AD35" s="7"/>
      <c r="AE35" s="1">
        <v>-900</v>
      </c>
      <c r="AF35" s="7"/>
      <c r="AG35" s="38">
        <v>-500</v>
      </c>
      <c r="AH35" s="7"/>
      <c r="AI35" s="7"/>
      <c r="AJ35" s="7"/>
      <c r="AK35" s="7"/>
      <c r="AL35" s="7"/>
      <c r="AM35" s="39"/>
      <c r="AN35" s="7"/>
    </row>
    <row r="36" spans="1:40" x14ac:dyDescent="0.2">
      <c r="A36" s="58"/>
      <c r="B36" s="59"/>
      <c r="C36" s="60">
        <f t="shared" si="1"/>
        <v>-56442.119999999995</v>
      </c>
      <c r="D36" s="33">
        <f t="shared" si="12"/>
        <v>0.84821643794937707</v>
      </c>
      <c r="E36" s="33"/>
      <c r="F36" s="65">
        <f t="shared" si="0"/>
        <v>7600</v>
      </c>
      <c r="G36" s="66">
        <f t="shared" si="17"/>
        <v>-1400</v>
      </c>
      <c r="H36" s="66">
        <f t="shared" si="18"/>
        <v>-7600</v>
      </c>
      <c r="I36" s="66">
        <f t="shared" si="11"/>
        <v>-58942.119999999995</v>
      </c>
      <c r="J36" s="66">
        <f t="shared" si="4"/>
        <v>-120000</v>
      </c>
      <c r="K36" s="68">
        <v>-120000</v>
      </c>
      <c r="L36" s="68">
        <v>2500</v>
      </c>
      <c r="M36" s="66">
        <f t="shared" si="6"/>
        <v>2500</v>
      </c>
      <c r="N36" s="9"/>
      <c r="O36" s="7"/>
      <c r="P36" s="7"/>
      <c r="Q36" s="39"/>
      <c r="R36" s="7"/>
      <c r="S36" s="1">
        <v>2600</v>
      </c>
      <c r="T36" s="38">
        <v>5000</v>
      </c>
      <c r="U36" s="49"/>
      <c r="V36" s="47"/>
      <c r="W36" s="47"/>
      <c r="X36" s="39"/>
      <c r="Y36" s="7"/>
      <c r="Z36" s="7"/>
      <c r="AA36" s="7"/>
      <c r="AB36" s="7"/>
      <c r="AC36" s="7"/>
      <c r="AD36" s="7"/>
      <c r="AE36" s="1">
        <v>-900</v>
      </c>
      <c r="AF36" s="7"/>
      <c r="AG36" s="38">
        <v>-500</v>
      </c>
      <c r="AH36" s="7"/>
      <c r="AI36" s="7"/>
      <c r="AJ36" s="7"/>
      <c r="AK36" s="7"/>
      <c r="AL36" s="7"/>
      <c r="AM36" s="39"/>
      <c r="AN36" s="7"/>
    </row>
    <row r="37" spans="1:40" x14ac:dyDescent="0.2">
      <c r="A37" s="61"/>
      <c r="B37" s="62"/>
      <c r="C37" s="63">
        <f t="shared" si="1"/>
        <v>-55242.119999999995</v>
      </c>
      <c r="D37" s="34">
        <f t="shared" si="12"/>
        <v>0.91548192208029811</v>
      </c>
      <c r="E37" s="34"/>
      <c r="F37" s="69">
        <f t="shared" si="0"/>
        <v>2600</v>
      </c>
      <c r="G37" s="70">
        <f t="shared" si="17"/>
        <v>-1400</v>
      </c>
      <c r="H37" s="70">
        <f t="shared" si="18"/>
        <v>-2600</v>
      </c>
      <c r="I37" s="70">
        <f t="shared" si="11"/>
        <v>-57742.119999999995</v>
      </c>
      <c r="J37" s="70">
        <f t="shared" si="4"/>
        <v>-120000</v>
      </c>
      <c r="K37" s="72">
        <v>-120000</v>
      </c>
      <c r="L37" s="72">
        <v>2500</v>
      </c>
      <c r="M37" s="70">
        <f t="shared" si="6"/>
        <v>2500</v>
      </c>
      <c r="N37" s="8"/>
      <c r="O37" s="3"/>
      <c r="P37" s="3"/>
      <c r="Q37" s="41"/>
      <c r="R37" s="3"/>
      <c r="S37" s="22">
        <v>2600</v>
      </c>
      <c r="T37" s="41"/>
      <c r="U37" s="48"/>
      <c r="V37" s="3"/>
      <c r="W37" s="3"/>
      <c r="X37" s="41"/>
      <c r="Y37" s="3"/>
      <c r="Z37" s="3"/>
      <c r="AA37" s="3"/>
      <c r="AB37" s="3"/>
      <c r="AC37" s="3"/>
      <c r="AD37" s="3"/>
      <c r="AE37" s="22">
        <v>-900</v>
      </c>
      <c r="AF37" s="3"/>
      <c r="AG37" s="51">
        <v>-500</v>
      </c>
      <c r="AH37" s="3"/>
      <c r="AI37" s="3"/>
      <c r="AJ37" s="3"/>
      <c r="AK37" s="3"/>
      <c r="AL37" s="3"/>
      <c r="AM37" s="41"/>
      <c r="AN37" s="7"/>
    </row>
    <row r="38" spans="1:40" x14ac:dyDescent="0.2">
      <c r="A38" s="58"/>
      <c r="B38" s="59"/>
      <c r="C38" s="60">
        <f t="shared" si="1"/>
        <v>-55242.119999999995</v>
      </c>
      <c r="D38" s="33">
        <f t="shared" si="12"/>
        <v>0.95670404896806693</v>
      </c>
      <c r="E38" s="33"/>
      <c r="F38" s="65">
        <f t="shared" si="0"/>
        <v>0</v>
      </c>
      <c r="G38" s="67">
        <f t="shared" si="17"/>
        <v>0</v>
      </c>
      <c r="H38" s="67">
        <v>0</v>
      </c>
      <c r="I38" s="66">
        <f t="shared" si="11"/>
        <v>-57742.119999999995</v>
      </c>
      <c r="J38" s="66">
        <f t="shared" si="4"/>
        <v>-120000</v>
      </c>
      <c r="K38" s="68">
        <v>-120000</v>
      </c>
      <c r="L38" s="68">
        <v>2500</v>
      </c>
      <c r="M38" s="66">
        <f t="shared" si="6"/>
        <v>2500</v>
      </c>
      <c r="N38" s="9"/>
      <c r="O38" s="7"/>
      <c r="P38" s="7"/>
      <c r="Q38" s="39"/>
      <c r="R38" s="7"/>
      <c r="S38" s="1">
        <v>0</v>
      </c>
      <c r="T38" s="39"/>
      <c r="U38" s="49"/>
      <c r="V38" s="47"/>
      <c r="W38" s="47"/>
      <c r="X38" s="39"/>
      <c r="Y38" s="7"/>
      <c r="Z38" s="7"/>
      <c r="AA38" s="7"/>
      <c r="AB38" s="7"/>
      <c r="AC38" s="7"/>
      <c r="AD38" s="7"/>
      <c r="AE38" s="1">
        <v>0</v>
      </c>
      <c r="AF38" s="7"/>
      <c r="AG38" s="39"/>
      <c r="AH38" s="7"/>
      <c r="AI38" s="7"/>
      <c r="AJ38" s="7"/>
      <c r="AK38" s="7"/>
      <c r="AL38" s="7"/>
      <c r="AM38" s="39"/>
      <c r="AN38" s="7"/>
    </row>
    <row r="39" spans="1:40" x14ac:dyDescent="0.2">
      <c r="A39" s="61"/>
      <c r="B39" s="62"/>
      <c r="C39" s="63">
        <f t="shared" si="1"/>
        <v>-55242.119999999995</v>
      </c>
      <c r="D39" s="34">
        <f t="shared" si="12"/>
        <v>0.95670404896806693</v>
      </c>
      <c r="E39" s="34"/>
      <c r="F39" s="69">
        <f t="shared" si="0"/>
        <v>0</v>
      </c>
      <c r="G39" s="71">
        <f t="shared" si="17"/>
        <v>0</v>
      </c>
      <c r="H39" s="71">
        <v>0</v>
      </c>
      <c r="I39" s="70">
        <f t="shared" si="11"/>
        <v>-57742.119999999995</v>
      </c>
      <c r="J39" s="70">
        <f t="shared" si="4"/>
        <v>-120000</v>
      </c>
      <c r="K39" s="72">
        <v>-120000</v>
      </c>
      <c r="L39" s="72">
        <v>2500</v>
      </c>
      <c r="M39" s="70">
        <f t="shared" si="6"/>
        <v>2500</v>
      </c>
      <c r="N39" s="8"/>
      <c r="O39" s="3"/>
      <c r="P39" s="3"/>
      <c r="Q39" s="41"/>
      <c r="R39" s="3"/>
      <c r="S39" s="22">
        <v>0</v>
      </c>
      <c r="T39" s="41"/>
      <c r="U39" s="48"/>
      <c r="V39" s="3"/>
      <c r="W39" s="3"/>
      <c r="X39" s="41"/>
      <c r="Y39" s="3"/>
      <c r="Z39" s="3"/>
      <c r="AA39" s="3"/>
      <c r="AB39" s="3"/>
      <c r="AC39" s="3"/>
      <c r="AD39" s="3"/>
      <c r="AE39" s="22">
        <v>0</v>
      </c>
      <c r="AF39" s="3"/>
      <c r="AG39" s="41"/>
      <c r="AH39" s="3"/>
      <c r="AI39" s="3"/>
      <c r="AJ39" s="3"/>
      <c r="AK39" s="3"/>
      <c r="AL39" s="3"/>
      <c r="AM39" s="41"/>
      <c r="AN39" s="7"/>
    </row>
    <row r="40" spans="1:40" x14ac:dyDescent="0.2">
      <c r="A40" s="58"/>
      <c r="B40" s="59"/>
      <c r="C40" s="60">
        <f t="shared" si="1"/>
        <v>-54042.119999999995</v>
      </c>
      <c r="D40" s="33">
        <f t="shared" si="12"/>
        <v>0.91376704115442597</v>
      </c>
      <c r="E40" s="33"/>
      <c r="F40" s="65">
        <f t="shared" si="0"/>
        <v>2600</v>
      </c>
      <c r="G40" s="66">
        <f t="shared" si="17"/>
        <v>-1400</v>
      </c>
      <c r="H40" s="66">
        <f t="shared" ref="H40:H44" si="19">-IF(AND(M39+G40&gt;=0,M39+G40&gt;F40),G40,IF(AND(M39+G40&lt;0,M39&gt;F40),M39,F40))</f>
        <v>-2600</v>
      </c>
      <c r="I40" s="66">
        <f t="shared" si="11"/>
        <v>-56542.119999999995</v>
      </c>
      <c r="J40" s="66">
        <f t="shared" si="4"/>
        <v>-120000</v>
      </c>
      <c r="K40" s="68">
        <v>-120000</v>
      </c>
      <c r="L40" s="68">
        <v>2500</v>
      </c>
      <c r="M40" s="66">
        <f t="shared" si="6"/>
        <v>2500</v>
      </c>
      <c r="N40" s="9"/>
      <c r="O40" s="7"/>
      <c r="P40" s="7"/>
      <c r="Q40" s="39"/>
      <c r="R40" s="7"/>
      <c r="S40" s="1">
        <v>2600</v>
      </c>
      <c r="T40" s="39"/>
      <c r="U40" s="49"/>
      <c r="V40" s="47"/>
      <c r="W40" s="47"/>
      <c r="X40" s="39"/>
      <c r="Y40" s="7"/>
      <c r="Z40" s="7"/>
      <c r="AA40" s="7"/>
      <c r="AB40" s="7"/>
      <c r="AC40" s="7"/>
      <c r="AD40" s="7"/>
      <c r="AE40" s="1">
        <v>-900</v>
      </c>
      <c r="AF40" s="7"/>
      <c r="AG40" s="38">
        <v>-500</v>
      </c>
      <c r="AH40" s="7"/>
      <c r="AI40" s="7"/>
      <c r="AJ40" s="7"/>
      <c r="AK40" s="7"/>
      <c r="AL40" s="7"/>
      <c r="AM40" s="39"/>
      <c r="AN40" s="7"/>
    </row>
    <row r="41" spans="1:40" x14ac:dyDescent="0.2">
      <c r="A41" s="58"/>
      <c r="B41" s="59"/>
      <c r="C41" s="60">
        <f t="shared" si="1"/>
        <v>-63909.119999999995</v>
      </c>
      <c r="D41" s="33">
        <f t="shared" si="12"/>
        <v>0.92609672460683456</v>
      </c>
      <c r="E41" s="33"/>
      <c r="F41" s="65">
        <f t="shared" si="0"/>
        <v>2600</v>
      </c>
      <c r="G41" s="66">
        <f t="shared" si="17"/>
        <v>-12467</v>
      </c>
      <c r="H41" s="66">
        <f t="shared" si="19"/>
        <v>-2600</v>
      </c>
      <c r="I41" s="66">
        <f t="shared" si="11"/>
        <v>-66409.119999999995</v>
      </c>
      <c r="J41" s="66">
        <f t="shared" si="4"/>
        <v>-120000</v>
      </c>
      <c r="K41" s="68">
        <v>-120000</v>
      </c>
      <c r="L41" s="68">
        <v>2500</v>
      </c>
      <c r="M41" s="66">
        <f t="shared" si="6"/>
        <v>2500</v>
      </c>
      <c r="N41" s="9"/>
      <c r="O41" s="7"/>
      <c r="P41" s="7"/>
      <c r="Q41" s="39"/>
      <c r="R41" s="7"/>
      <c r="S41" s="1">
        <v>2600</v>
      </c>
      <c r="T41" s="39"/>
      <c r="U41" s="49"/>
      <c r="V41" s="47"/>
      <c r="W41" s="47"/>
      <c r="X41" s="39"/>
      <c r="Y41" s="7"/>
      <c r="Z41" s="7"/>
      <c r="AA41" s="7"/>
      <c r="AB41" s="1">
        <v>-11067</v>
      </c>
      <c r="AC41" s="7"/>
      <c r="AD41" s="7"/>
      <c r="AE41" s="1">
        <v>-900</v>
      </c>
      <c r="AF41" s="7"/>
      <c r="AG41" s="38">
        <v>-500</v>
      </c>
      <c r="AH41" s="7"/>
      <c r="AI41" s="7"/>
      <c r="AJ41" s="7"/>
      <c r="AK41" s="7"/>
      <c r="AL41" s="7"/>
      <c r="AM41" s="39"/>
      <c r="AN41" s="7"/>
    </row>
    <row r="42" spans="1:40" x14ac:dyDescent="0.2">
      <c r="A42" s="58"/>
      <c r="B42" s="59"/>
      <c r="C42" s="60">
        <f t="shared" si="1"/>
        <v>-62709.119999999995</v>
      </c>
      <c r="D42" s="33">
        <f t="shared" si="12"/>
        <v>0.92478887795623954</v>
      </c>
      <c r="E42" s="33"/>
      <c r="F42" s="65">
        <f t="shared" si="0"/>
        <v>2600</v>
      </c>
      <c r="G42" s="66">
        <f t="shared" si="17"/>
        <v>-1400</v>
      </c>
      <c r="H42" s="66">
        <f t="shared" si="19"/>
        <v>-2600</v>
      </c>
      <c r="I42" s="66">
        <f t="shared" si="11"/>
        <v>-65209.119999999995</v>
      </c>
      <c r="J42" s="66">
        <f t="shared" si="4"/>
        <v>-120000</v>
      </c>
      <c r="K42" s="68">
        <v>-120000</v>
      </c>
      <c r="L42" s="68">
        <v>2500</v>
      </c>
      <c r="M42" s="66">
        <f t="shared" si="6"/>
        <v>2500</v>
      </c>
      <c r="N42" s="9"/>
      <c r="O42" s="7"/>
      <c r="P42" s="7"/>
      <c r="Q42" s="39"/>
      <c r="R42" s="7"/>
      <c r="S42" s="1">
        <v>2600</v>
      </c>
      <c r="T42" s="39"/>
      <c r="U42" s="49"/>
      <c r="V42" s="47"/>
      <c r="W42" s="47"/>
      <c r="X42" s="39"/>
      <c r="Y42" s="7"/>
      <c r="Z42" s="7"/>
      <c r="AA42" s="7"/>
      <c r="AB42" s="7"/>
      <c r="AC42" s="7"/>
      <c r="AD42" s="7"/>
      <c r="AE42" s="1">
        <v>-900</v>
      </c>
      <c r="AF42" s="7"/>
      <c r="AG42" s="38">
        <v>-500</v>
      </c>
      <c r="AH42" s="7"/>
      <c r="AI42" s="7"/>
      <c r="AJ42" s="7"/>
      <c r="AK42" s="7"/>
      <c r="AL42" s="7"/>
      <c r="AM42" s="39"/>
      <c r="AN42" s="7"/>
    </row>
    <row r="43" spans="1:40" x14ac:dyDescent="0.2">
      <c r="A43" s="58"/>
      <c r="B43" s="59"/>
      <c r="C43" s="60">
        <f t="shared" si="1"/>
        <v>-61509.119999999995</v>
      </c>
      <c r="D43" s="33">
        <f t="shared" si="12"/>
        <v>0.92343390814951465</v>
      </c>
      <c r="E43" s="33"/>
      <c r="F43" s="65">
        <f t="shared" si="0"/>
        <v>2600</v>
      </c>
      <c r="G43" s="66">
        <f t="shared" si="17"/>
        <v>-1400</v>
      </c>
      <c r="H43" s="66">
        <f t="shared" si="19"/>
        <v>-2600</v>
      </c>
      <c r="I43" s="66">
        <f t="shared" si="11"/>
        <v>-64009.119999999995</v>
      </c>
      <c r="J43" s="66">
        <f t="shared" si="4"/>
        <v>-120000</v>
      </c>
      <c r="K43" s="68">
        <v>-120000</v>
      </c>
      <c r="L43" s="68">
        <v>2500</v>
      </c>
      <c r="M43" s="66">
        <f t="shared" si="6"/>
        <v>2500</v>
      </c>
      <c r="N43" s="9"/>
      <c r="O43" s="7"/>
      <c r="P43" s="7"/>
      <c r="Q43" s="39"/>
      <c r="R43" s="7"/>
      <c r="S43" s="1">
        <v>2600</v>
      </c>
      <c r="T43" s="39"/>
      <c r="U43" s="49"/>
      <c r="V43" s="47"/>
      <c r="W43" s="47"/>
      <c r="X43" s="39"/>
      <c r="Y43" s="7"/>
      <c r="Z43" s="7"/>
      <c r="AA43" s="7"/>
      <c r="AB43" s="7"/>
      <c r="AC43" s="7"/>
      <c r="AD43" s="7"/>
      <c r="AE43" s="1">
        <v>-900</v>
      </c>
      <c r="AF43" s="7"/>
      <c r="AG43" s="38">
        <v>-500</v>
      </c>
      <c r="AH43" s="7"/>
      <c r="AI43" s="7"/>
      <c r="AJ43" s="7"/>
      <c r="AK43" s="7"/>
      <c r="AL43" s="7"/>
      <c r="AM43" s="39"/>
      <c r="AN43" s="7"/>
    </row>
    <row r="44" spans="1:40" x14ac:dyDescent="0.2">
      <c r="A44" s="61"/>
      <c r="B44" s="62"/>
      <c r="C44" s="63">
        <f t="shared" si="1"/>
        <v>-91009.12</v>
      </c>
      <c r="D44" s="34">
        <f t="shared" si="12"/>
        <v>0.94693531685650645</v>
      </c>
      <c r="E44" s="34"/>
      <c r="F44" s="69">
        <f t="shared" si="0"/>
        <v>2600</v>
      </c>
      <c r="G44" s="70">
        <f>V44+W44+X44+Y44+Z44+AA44+AB44+AC44+AE44+AF44+AG44+AH44+AI44+AJ44+AK44+AL44+AM44+AN44+AD44</f>
        <v>-32100</v>
      </c>
      <c r="H44" s="70">
        <f t="shared" si="19"/>
        <v>-2600</v>
      </c>
      <c r="I44" s="70">
        <f t="shared" si="11"/>
        <v>-93509.119999999995</v>
      </c>
      <c r="J44" s="70">
        <f t="shared" si="4"/>
        <v>-120000</v>
      </c>
      <c r="K44" s="72">
        <v>-120000</v>
      </c>
      <c r="L44" s="72">
        <v>2500</v>
      </c>
      <c r="M44" s="70">
        <f t="shared" si="6"/>
        <v>2500</v>
      </c>
      <c r="N44" s="8"/>
      <c r="O44" s="3"/>
      <c r="P44" s="3"/>
      <c r="Q44" s="41"/>
      <c r="R44" s="3"/>
      <c r="S44" s="22">
        <v>2600</v>
      </c>
      <c r="T44" s="41"/>
      <c r="U44" s="48"/>
      <c r="V44" s="3"/>
      <c r="W44" s="3"/>
      <c r="X44" s="41"/>
      <c r="Y44" s="3"/>
      <c r="Z44" s="3"/>
      <c r="AA44" s="22">
        <v>-26700</v>
      </c>
      <c r="AB44" s="3"/>
      <c r="AC44" s="3"/>
      <c r="AD44" s="22">
        <v>-4000</v>
      </c>
      <c r="AE44" s="22">
        <v>-900</v>
      </c>
      <c r="AF44" s="3"/>
      <c r="AG44" s="51">
        <v>-500</v>
      </c>
      <c r="AH44" s="3"/>
      <c r="AI44" s="3"/>
      <c r="AJ44" s="3"/>
      <c r="AK44" s="3"/>
      <c r="AL44" s="3"/>
      <c r="AM44" s="41"/>
      <c r="AN44" s="7"/>
    </row>
    <row r="45" spans="1:40" x14ac:dyDescent="0.2">
      <c r="A45" s="58"/>
      <c r="B45" s="59"/>
      <c r="C45" s="60">
        <f t="shared" si="1"/>
        <v>-91009.12</v>
      </c>
      <c r="D45" s="33">
        <f t="shared" si="12"/>
        <v>0.97326463985544942</v>
      </c>
      <c r="E45" s="33"/>
      <c r="F45" s="65">
        <f t="shared" si="0"/>
        <v>0</v>
      </c>
      <c r="G45" s="67">
        <f>V45+W45+X45+Y45+Z45+AA45+AB45+AC45+AE45+AF45+AG45+AH45+AI45+AJ45+AK45+AL45+AM45+AN45</f>
        <v>0</v>
      </c>
      <c r="H45" s="67">
        <v>0</v>
      </c>
      <c r="I45" s="66">
        <f t="shared" si="11"/>
        <v>-93509.119999999995</v>
      </c>
      <c r="J45" s="66">
        <f t="shared" si="4"/>
        <v>-120000</v>
      </c>
      <c r="K45" s="68">
        <v>-120000</v>
      </c>
      <c r="L45" s="68">
        <v>2500</v>
      </c>
      <c r="M45" s="66">
        <f t="shared" si="6"/>
        <v>2500</v>
      </c>
      <c r="N45" s="9"/>
      <c r="O45" s="7"/>
      <c r="P45" s="7"/>
      <c r="Q45" s="39"/>
      <c r="R45" s="7"/>
      <c r="S45" s="16"/>
      <c r="T45" s="39"/>
      <c r="U45" s="49"/>
      <c r="V45" s="47"/>
      <c r="W45" s="47"/>
      <c r="X45" s="39"/>
      <c r="Y45" s="7"/>
      <c r="Z45" s="7"/>
      <c r="AA45" s="7"/>
      <c r="AB45" s="7"/>
      <c r="AC45" s="7"/>
      <c r="AD45" s="7"/>
      <c r="AE45" s="7"/>
      <c r="AF45" s="7"/>
      <c r="AG45" s="39"/>
      <c r="AH45" s="7"/>
      <c r="AI45" s="7"/>
      <c r="AJ45" s="7"/>
      <c r="AK45" s="7"/>
      <c r="AL45" s="7"/>
      <c r="AM45" s="39"/>
      <c r="AN45" s="7"/>
    </row>
    <row r="46" spans="1:40" x14ac:dyDescent="0.2">
      <c r="A46" s="61"/>
      <c r="B46" s="62"/>
      <c r="C46" s="63">
        <f t="shared" si="1"/>
        <v>-91009.12</v>
      </c>
      <c r="D46" s="34">
        <f t="shared" si="12"/>
        <v>0.97326463985544942</v>
      </c>
      <c r="E46" s="34"/>
      <c r="F46" s="69">
        <f t="shared" si="0"/>
        <v>0</v>
      </c>
      <c r="G46" s="71">
        <f>V46+W46+X46+Y46+Z46+AA46+AB46+AC46+AE46+AF46+AG46+AH46+AI46+AJ46+AK46+AL46+AM46+AN46</f>
        <v>0</v>
      </c>
      <c r="H46" s="71">
        <v>0</v>
      </c>
      <c r="I46" s="70">
        <f t="shared" si="11"/>
        <v>-93509.119999999995</v>
      </c>
      <c r="J46" s="70">
        <f t="shared" si="4"/>
        <v>-120000</v>
      </c>
      <c r="K46" s="72">
        <v>-120000</v>
      </c>
      <c r="L46" s="72">
        <v>2500</v>
      </c>
      <c r="M46" s="70">
        <f t="shared" si="6"/>
        <v>2500</v>
      </c>
      <c r="N46" s="8"/>
      <c r="O46" s="3"/>
      <c r="P46" s="3"/>
      <c r="Q46" s="41"/>
      <c r="R46" s="3"/>
      <c r="S46" s="3"/>
      <c r="T46" s="41"/>
      <c r="U46" s="48"/>
      <c r="V46" s="3"/>
      <c r="W46" s="3"/>
      <c r="X46" s="41"/>
      <c r="Y46" s="3"/>
      <c r="Z46" s="3"/>
      <c r="AA46" s="3"/>
      <c r="AB46" s="3"/>
      <c r="AC46" s="3"/>
      <c r="AD46" s="3"/>
      <c r="AE46" s="3"/>
      <c r="AF46" s="3"/>
      <c r="AG46" s="41"/>
      <c r="AH46" s="3"/>
      <c r="AI46" s="3"/>
      <c r="AJ46" s="3"/>
      <c r="AK46" s="3"/>
      <c r="AL46" s="3"/>
      <c r="AM46" s="41"/>
      <c r="AN46" s="7"/>
    </row>
    <row r="47" spans="1:40" x14ac:dyDescent="0.2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x14ac:dyDescent="0.2">
      <c r="A49" s="5"/>
      <c r="B49" s="6"/>
      <c r="C49" s="4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x14ac:dyDescent="0.2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x14ac:dyDescent="0.2">
      <c r="A51" s="5"/>
      <c r="B51" s="6"/>
      <c r="C51" s="7"/>
    </row>
  </sheetData>
  <mergeCells count="24">
    <mergeCell ref="AN2:AN3"/>
    <mergeCell ref="Y2:Y3"/>
    <mergeCell ref="Z2:Z3"/>
    <mergeCell ref="AA2:AA3"/>
    <mergeCell ref="AC2:AC3"/>
    <mergeCell ref="AF2:AF3"/>
    <mergeCell ref="AH2:AH3"/>
    <mergeCell ref="AI2:AI3"/>
    <mergeCell ref="AJ2:AJ3"/>
    <mergeCell ref="AK2:AK3"/>
    <mergeCell ref="AL2:AL3"/>
    <mergeCell ref="AM2:AM3"/>
    <mergeCell ref="A2:A3"/>
    <mergeCell ref="B2:B3"/>
    <mergeCell ref="N2:N3"/>
    <mergeCell ref="O2:O3"/>
    <mergeCell ref="R2:R3"/>
    <mergeCell ref="Z1:AF1"/>
    <mergeCell ref="AH1:AL1"/>
    <mergeCell ref="U2:U3"/>
    <mergeCell ref="G1:H1"/>
    <mergeCell ref="N1:P1"/>
    <mergeCell ref="R1:S1"/>
    <mergeCell ref="U1:X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Liquiplanung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Latayka</dc:creator>
  <cp:lastModifiedBy>Latayka</cp:lastModifiedBy>
  <dcterms:created xsi:type="dcterms:W3CDTF">2017-08-18T07:49:30Z</dcterms:created>
  <dcterms:modified xsi:type="dcterms:W3CDTF">2018-03-15T14:44:32Z</dcterms:modified>
</cp:coreProperties>
</file>